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harts/chart2.xml" ContentType="application/vnd.openxmlformats-officedocument.drawingml.chart+xml"/>
  <Override PartName="/xl/drawings/drawing3.xml" ContentType="application/vnd.openxmlformats-officedocument.drawing+xml"/>
  <Override PartName="/xl/comments4.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hisWorkbook" defaultThemeVersion="124226"/>
  <mc:AlternateContent xmlns:mc="http://schemas.openxmlformats.org/markup-compatibility/2006">
    <mc:Choice Requires="x15">
      <x15ac:absPath xmlns:x15ac="http://schemas.microsoft.com/office/spreadsheetml/2010/11/ac" url="G:\MIMOŠKOLNÍ AKTIVITY\DŮM ZAHRANIČNÍ SPOLUPRÁCE\ERASMUS+_ZAHRANIČNÍ MOBILITY_ŠKOLENÍ PM\SEMINÁŘ\DOPLŇKOVÝ VÝUKOVÝ MATERIÁL\"/>
    </mc:Choice>
  </mc:AlternateContent>
  <bookViews>
    <workbookView xWindow="0" yWindow="0" windowWidth="19200" windowHeight="7170" activeTab="1"/>
  </bookViews>
  <sheets>
    <sheet name="EVA Report" sheetId="3" r:id="rId1"/>
    <sheet name="EV" sheetId="8" r:id="rId2"/>
    <sheet name="AC" sheetId="9" r:id="rId3"/>
    <sheet name="Simple EVA Table" sheetId="10" r:id="rId4"/>
    <sheet name="Dynamic EVA Table" sheetId="11" r:id="rId5"/>
  </sheets>
  <definedNames>
    <definedName name="holidays">OFFSET(#REF!,1,0,COUNTA(#REF!),1)</definedName>
    <definedName name="_xlnm.Print_Area" localSheetId="2">AC!$A$2:$K$3</definedName>
    <definedName name="_xlnm.Print_Area" localSheetId="1">EV!$A$2:$K$3</definedName>
    <definedName name="_xlnm.Print_Area" localSheetId="0">'EVA Report'!$A$1:$K$55</definedName>
    <definedName name="valuevx">42.314159</definedName>
  </definedNames>
  <calcPr calcId="162913"/>
</workbook>
</file>

<file path=xl/calcChain.xml><?xml version="1.0" encoding="utf-8"?>
<calcChain xmlns="http://schemas.openxmlformats.org/spreadsheetml/2006/main">
  <c r="E113" i="11" l="1"/>
  <c r="E114" i="11"/>
  <c r="E115" i="11"/>
  <c r="E116" i="11"/>
  <c r="E117" i="11"/>
  <c r="E118" i="11"/>
  <c r="E112" i="11"/>
  <c r="D113" i="11"/>
  <c r="D114" i="11"/>
  <c r="G114" i="11" s="1"/>
  <c r="I114" i="11" s="1"/>
  <c r="D115" i="11"/>
  <c r="D116" i="11"/>
  <c r="D117" i="11"/>
  <c r="D118" i="11"/>
  <c r="G118" i="11" s="1"/>
  <c r="I118" i="11" s="1"/>
  <c r="D112" i="11"/>
  <c r="G112" i="11" s="1"/>
  <c r="C113" i="11"/>
  <c r="C114" i="11"/>
  <c r="C115" i="11"/>
  <c r="C116" i="11"/>
  <c r="C117" i="11"/>
  <c r="C118" i="11"/>
  <c r="F118" i="11"/>
  <c r="G117" i="11"/>
  <c r="I117" i="11" s="1"/>
  <c r="G115" i="11"/>
  <c r="I115" i="11" s="1"/>
  <c r="F114" i="11"/>
  <c r="F113" i="11"/>
  <c r="D121" i="11"/>
  <c r="E98" i="11"/>
  <c r="E99" i="11"/>
  <c r="F99" i="11" s="1"/>
  <c r="E100" i="11"/>
  <c r="E101" i="11"/>
  <c r="E102" i="11"/>
  <c r="E103" i="11"/>
  <c r="F103" i="11" s="1"/>
  <c r="E97" i="11"/>
  <c r="G97" i="11" s="1"/>
  <c r="D98" i="11"/>
  <c r="D106" i="11" s="1"/>
  <c r="D99" i="11"/>
  <c r="D100" i="11"/>
  <c r="D101" i="11"/>
  <c r="D102" i="11"/>
  <c r="D103" i="11"/>
  <c r="D97" i="11"/>
  <c r="C98" i="11"/>
  <c r="C99" i="11"/>
  <c r="C100" i="11"/>
  <c r="C101" i="11"/>
  <c r="C102" i="11"/>
  <c r="C103" i="11"/>
  <c r="G103" i="11"/>
  <c r="I103" i="11" s="1"/>
  <c r="G102" i="11"/>
  <c r="I102" i="11" s="1"/>
  <c r="G100" i="11"/>
  <c r="I100" i="11" s="1"/>
  <c r="G99" i="11"/>
  <c r="I99" i="11" s="1"/>
  <c r="G98" i="11"/>
  <c r="I98" i="11" s="1"/>
  <c r="F97" i="11"/>
  <c r="I8" i="11"/>
  <c r="I9" i="11"/>
  <c r="I10" i="11"/>
  <c r="I11" i="11"/>
  <c r="I12" i="11"/>
  <c r="I13" i="11"/>
  <c r="I22" i="11"/>
  <c r="I23" i="11"/>
  <c r="I24" i="11"/>
  <c r="I25" i="11"/>
  <c r="I26" i="11"/>
  <c r="I27" i="11"/>
  <c r="I28" i="11"/>
  <c r="I37" i="11"/>
  <c r="I38" i="11"/>
  <c r="I39" i="11"/>
  <c r="I40" i="11"/>
  <c r="I41" i="11"/>
  <c r="I42" i="11"/>
  <c r="I43" i="11"/>
  <c r="I52" i="11"/>
  <c r="I53" i="11"/>
  <c r="I54" i="11"/>
  <c r="I55" i="11"/>
  <c r="I56" i="11"/>
  <c r="I57" i="11"/>
  <c r="I58" i="11"/>
  <c r="I82" i="11"/>
  <c r="I83" i="11"/>
  <c r="I84" i="11"/>
  <c r="I85" i="11"/>
  <c r="I86" i="11"/>
  <c r="I87" i="11"/>
  <c r="I88" i="11"/>
  <c r="I68" i="11"/>
  <c r="I69" i="11"/>
  <c r="I70" i="11"/>
  <c r="I71" i="11"/>
  <c r="I72" i="11"/>
  <c r="I73" i="11"/>
  <c r="I67" i="11"/>
  <c r="G83" i="11"/>
  <c r="G84" i="11"/>
  <c r="G85" i="11"/>
  <c r="G86" i="11"/>
  <c r="G87" i="11"/>
  <c r="G88" i="11"/>
  <c r="G82" i="11"/>
  <c r="G68" i="11"/>
  <c r="G69" i="11"/>
  <c r="G70" i="11"/>
  <c r="G71" i="11"/>
  <c r="G72" i="11"/>
  <c r="G73" i="11"/>
  <c r="G67" i="11"/>
  <c r="G53" i="11"/>
  <c r="G54" i="11"/>
  <c r="G55" i="11"/>
  <c r="G56" i="11"/>
  <c r="G57" i="11"/>
  <c r="G58" i="11"/>
  <c r="G52" i="11"/>
  <c r="G38" i="11"/>
  <c r="G39" i="11"/>
  <c r="G40" i="11"/>
  <c r="G41" i="11"/>
  <c r="G42" i="11"/>
  <c r="G43" i="11"/>
  <c r="G37" i="11"/>
  <c r="G23" i="11"/>
  <c r="G24" i="11"/>
  <c r="G25" i="11"/>
  <c r="G26" i="11"/>
  <c r="G27" i="11"/>
  <c r="G28" i="11"/>
  <c r="G22" i="11"/>
  <c r="G8" i="11"/>
  <c r="G9" i="11"/>
  <c r="G10" i="11"/>
  <c r="G11" i="11"/>
  <c r="G12" i="11"/>
  <c r="G13" i="11"/>
  <c r="E83" i="11"/>
  <c r="E84" i="11"/>
  <c r="E85" i="11"/>
  <c r="E86" i="11"/>
  <c r="E87" i="11"/>
  <c r="E88" i="11"/>
  <c r="E82" i="11"/>
  <c r="D83" i="11"/>
  <c r="D84" i="11"/>
  <c r="D85" i="11"/>
  <c r="D86" i="11"/>
  <c r="D87" i="11"/>
  <c r="D88" i="11"/>
  <c r="D82" i="11"/>
  <c r="C83" i="11"/>
  <c r="C84" i="11"/>
  <c r="C85" i="11"/>
  <c r="C86" i="11"/>
  <c r="C87" i="11"/>
  <c r="C88" i="11"/>
  <c r="F88" i="11"/>
  <c r="F87" i="11"/>
  <c r="F84" i="11"/>
  <c r="F83" i="11"/>
  <c r="E68" i="11"/>
  <c r="E69" i="11"/>
  <c r="E70" i="11"/>
  <c r="E71" i="11"/>
  <c r="E72" i="11"/>
  <c r="E73" i="11"/>
  <c r="E67" i="11"/>
  <c r="D68" i="11"/>
  <c r="D69" i="11"/>
  <c r="D76" i="11" s="1"/>
  <c r="D70" i="11"/>
  <c r="D71" i="11"/>
  <c r="D72" i="11"/>
  <c r="D73" i="11"/>
  <c r="D67" i="11"/>
  <c r="C68" i="11"/>
  <c r="C69" i="11"/>
  <c r="C70" i="11"/>
  <c r="C71" i="11"/>
  <c r="C72" i="11"/>
  <c r="C73" i="11"/>
  <c r="F73" i="11"/>
  <c r="F72" i="11"/>
  <c r="F69" i="11"/>
  <c r="F68" i="11"/>
  <c r="E53" i="11"/>
  <c r="E54" i="11"/>
  <c r="E55" i="11"/>
  <c r="E56" i="11"/>
  <c r="E57" i="11"/>
  <c r="E58" i="11"/>
  <c r="E52" i="11"/>
  <c r="D53" i="11"/>
  <c r="D54" i="11"/>
  <c r="F54" i="11" s="1"/>
  <c r="D55" i="11"/>
  <c r="D56" i="11"/>
  <c r="D57" i="11"/>
  <c r="D58" i="11"/>
  <c r="D52" i="11"/>
  <c r="C53" i="11"/>
  <c r="C54" i="11"/>
  <c r="C55" i="11"/>
  <c r="C56" i="11"/>
  <c r="C57" i="11"/>
  <c r="C58" i="11"/>
  <c r="C52" i="11"/>
  <c r="E61" i="11"/>
  <c r="F53" i="11"/>
  <c r="E38" i="11"/>
  <c r="E39" i="11"/>
  <c r="E40" i="11"/>
  <c r="E41" i="11"/>
  <c r="E42" i="11"/>
  <c r="E43" i="11"/>
  <c r="E37" i="11"/>
  <c r="D38" i="11"/>
  <c r="D39" i="11"/>
  <c r="D40" i="11"/>
  <c r="D41" i="11"/>
  <c r="D42" i="11"/>
  <c r="D43" i="11"/>
  <c r="D37" i="11"/>
  <c r="C38" i="11"/>
  <c r="C39" i="11"/>
  <c r="C40" i="11"/>
  <c r="C41" i="11"/>
  <c r="C42" i="11"/>
  <c r="C43" i="11"/>
  <c r="F43" i="11"/>
  <c r="F42" i="11"/>
  <c r="F39" i="11"/>
  <c r="F38" i="11"/>
  <c r="E23" i="11"/>
  <c r="E24" i="11"/>
  <c r="E25" i="11"/>
  <c r="E26" i="11"/>
  <c r="E27" i="11"/>
  <c r="E28" i="11"/>
  <c r="E22" i="11"/>
  <c r="D23" i="11"/>
  <c r="F23" i="11" s="1"/>
  <c r="D24" i="11"/>
  <c r="D25" i="11"/>
  <c r="D26" i="11"/>
  <c r="D27" i="11"/>
  <c r="D28" i="11"/>
  <c r="D22" i="11"/>
  <c r="C23" i="11"/>
  <c r="C24" i="11"/>
  <c r="C25" i="11"/>
  <c r="C26" i="11"/>
  <c r="C27" i="11"/>
  <c r="C28" i="11"/>
  <c r="C8" i="11"/>
  <c r="C9" i="11"/>
  <c r="C10" i="11"/>
  <c r="C11" i="11"/>
  <c r="C12" i="11"/>
  <c r="C13" i="11"/>
  <c r="F11" i="11"/>
  <c r="E8" i="11"/>
  <c r="F8" i="11" s="1"/>
  <c r="E9" i="11"/>
  <c r="F9" i="11" s="1"/>
  <c r="E10" i="11"/>
  <c r="E11" i="11"/>
  <c r="E12" i="11"/>
  <c r="F12" i="11" s="1"/>
  <c r="E13" i="11"/>
  <c r="E7" i="11"/>
  <c r="E16" i="11" s="1"/>
  <c r="D8" i="11"/>
  <c r="D9" i="11"/>
  <c r="D10" i="11"/>
  <c r="D11" i="11"/>
  <c r="D12" i="11"/>
  <c r="D13" i="11"/>
  <c r="D7" i="11"/>
  <c r="D16" i="11" s="1"/>
  <c r="C17" i="11" s="1"/>
  <c r="D14" i="10"/>
  <c r="D13" i="10"/>
  <c r="D12" i="10"/>
  <c r="D11" i="10"/>
  <c r="D10" i="10"/>
  <c r="D9" i="10"/>
  <c r="D8" i="10"/>
  <c r="C14" i="10"/>
  <c r="C13" i="10"/>
  <c r="C12" i="10"/>
  <c r="C11" i="10"/>
  <c r="C10" i="10"/>
  <c r="C9" i="10"/>
  <c r="C8" i="10"/>
  <c r="E43" i="3"/>
  <c r="F43" i="3"/>
  <c r="G43" i="3"/>
  <c r="H43" i="3"/>
  <c r="I43" i="3"/>
  <c r="J43" i="3"/>
  <c r="K43" i="3"/>
  <c r="D43" i="3"/>
  <c r="C35" i="3"/>
  <c r="C82" i="11" s="1"/>
  <c r="C36" i="3"/>
  <c r="C37" i="3"/>
  <c r="C38" i="3"/>
  <c r="C39" i="3"/>
  <c r="C40" i="3"/>
  <c r="C41" i="3"/>
  <c r="K32" i="9"/>
  <c r="J32" i="9"/>
  <c r="I32" i="9"/>
  <c r="H32" i="9"/>
  <c r="G32" i="9"/>
  <c r="F32" i="9"/>
  <c r="E32" i="9"/>
  <c r="D32" i="9"/>
  <c r="C22" i="11" l="1"/>
  <c r="G7" i="11"/>
  <c r="I7" i="11" s="1"/>
  <c r="C7" i="11"/>
  <c r="C16" i="11" s="1"/>
  <c r="C37" i="11"/>
  <c r="C46" i="11" s="1"/>
  <c r="C48" i="11" s="1"/>
  <c r="C67" i="11"/>
  <c r="C112" i="11"/>
  <c r="C121" i="11" s="1"/>
  <c r="C123" i="11" s="1"/>
  <c r="C76" i="11"/>
  <c r="C78" i="11" s="1"/>
  <c r="C97" i="11"/>
  <c r="C106" i="11" s="1"/>
  <c r="C108" i="11" s="1"/>
  <c r="C91" i="11"/>
  <c r="C93" i="11" s="1"/>
  <c r="G116" i="11"/>
  <c r="I116" i="11" s="1"/>
  <c r="F116" i="11"/>
  <c r="F112" i="11"/>
  <c r="I112" i="11"/>
  <c r="F115" i="11"/>
  <c r="F117" i="11"/>
  <c r="G113" i="11"/>
  <c r="I113" i="11" s="1"/>
  <c r="E121" i="11"/>
  <c r="G101" i="11"/>
  <c r="I101" i="11" s="1"/>
  <c r="F101" i="11"/>
  <c r="E106" i="11"/>
  <c r="I97" i="11"/>
  <c r="F98" i="11"/>
  <c r="F100" i="11"/>
  <c r="F102" i="11"/>
  <c r="G91" i="11"/>
  <c r="D91" i="11"/>
  <c r="E91" i="11"/>
  <c r="F85" i="11"/>
  <c r="F82" i="11"/>
  <c r="F86" i="11"/>
  <c r="F70" i="11"/>
  <c r="E76" i="11"/>
  <c r="F67" i="11"/>
  <c r="F71" i="11"/>
  <c r="F58" i="11"/>
  <c r="F57" i="11"/>
  <c r="D61" i="11"/>
  <c r="C62" i="11" s="1"/>
  <c r="C61" i="11"/>
  <c r="C63" i="11" s="1"/>
  <c r="F55" i="11"/>
  <c r="F52" i="11"/>
  <c r="G61" i="11"/>
  <c r="F56" i="11"/>
  <c r="C18" i="11"/>
  <c r="F10" i="11"/>
  <c r="C31" i="11"/>
  <c r="C33" i="11" s="1"/>
  <c r="F13" i="11"/>
  <c r="F7" i="11"/>
  <c r="D46" i="11"/>
  <c r="G46" i="11"/>
  <c r="E46" i="11"/>
  <c r="F40" i="11"/>
  <c r="F37" i="11"/>
  <c r="F41" i="11"/>
  <c r="F24" i="11"/>
  <c r="F28" i="11"/>
  <c r="F27" i="11"/>
  <c r="D31" i="11"/>
  <c r="G31" i="11"/>
  <c r="E31" i="11"/>
  <c r="F25" i="11"/>
  <c r="F22" i="11"/>
  <c r="F26" i="11"/>
  <c r="E11" i="10"/>
  <c r="E9" i="10"/>
  <c r="E13" i="10"/>
  <c r="D15" i="10"/>
  <c r="E8" i="10"/>
  <c r="E12" i="10"/>
  <c r="E10" i="10"/>
  <c r="E14" i="10"/>
  <c r="C15" i="10"/>
  <c r="J11" i="10" s="1"/>
  <c r="C43" i="3"/>
  <c r="D34" i="9"/>
  <c r="E34" i="9"/>
  <c r="I34" i="9"/>
  <c r="F34" i="9"/>
  <c r="J34" i="9"/>
  <c r="H34" i="9"/>
  <c r="G34" i="9"/>
  <c r="K34" i="9"/>
  <c r="C122" i="11" l="1"/>
  <c r="G121" i="11"/>
  <c r="G106" i="11"/>
  <c r="C107" i="11"/>
  <c r="C92" i="11"/>
  <c r="G76" i="11"/>
  <c r="C77" i="11"/>
  <c r="G16" i="11"/>
  <c r="C47" i="11"/>
  <c r="C32" i="11"/>
  <c r="G9" i="10"/>
  <c r="G10" i="10"/>
  <c r="G11" i="10"/>
  <c r="G12" i="10"/>
  <c r="G13" i="10"/>
  <c r="G14" i="10"/>
  <c r="G8" i="10"/>
  <c r="J12" i="10"/>
  <c r="J10" i="10"/>
  <c r="C12" i="8"/>
  <c r="C13" i="8"/>
  <c r="C14" i="8"/>
  <c r="C16" i="8"/>
  <c r="C17" i="8"/>
  <c r="E44" i="3"/>
  <c r="K51" i="3"/>
  <c r="K52" i="3"/>
  <c r="K53" i="3"/>
  <c r="K54" i="3"/>
  <c r="K55" i="3"/>
  <c r="A11" i="8"/>
  <c r="B11" i="8"/>
  <c r="C11" i="8"/>
  <c r="A12" i="8"/>
  <c r="B12" i="8"/>
  <c r="A13" i="8"/>
  <c r="B13" i="8"/>
  <c r="A14" i="8"/>
  <c r="B14" i="8"/>
  <c r="A15" i="8"/>
  <c r="B15" i="8"/>
  <c r="C15" i="8"/>
  <c r="A16" i="8"/>
  <c r="B16" i="8"/>
  <c r="A17" i="8"/>
  <c r="B17" i="8"/>
  <c r="D18" i="9"/>
  <c r="E18" i="9"/>
  <c r="F18" i="9"/>
  <c r="G18" i="9"/>
  <c r="H18" i="9"/>
  <c r="I18" i="9"/>
  <c r="J18" i="9"/>
  <c r="K18" i="9"/>
  <c r="E19" i="8" l="1"/>
  <c r="E48" i="3" s="1"/>
  <c r="I19" i="8"/>
  <c r="I48" i="3" s="1"/>
  <c r="F19" i="8"/>
  <c r="F48" i="3" s="1"/>
  <c r="J19" i="8"/>
  <c r="J48" i="3" s="1"/>
  <c r="G19" i="8"/>
  <c r="G48" i="3" s="1"/>
  <c r="K19" i="8"/>
  <c r="H19" i="8"/>
  <c r="H48" i="3" s="1"/>
  <c r="D19" i="8"/>
  <c r="D48" i="3" s="1"/>
  <c r="G15" i="10"/>
  <c r="J13" i="10" s="1"/>
  <c r="L16" i="10" s="1"/>
  <c r="D44" i="3"/>
  <c r="I20" i="9"/>
  <c r="I47" i="3" s="1"/>
  <c r="D20" i="9"/>
  <c r="D47" i="3" s="1"/>
  <c r="H20" i="9"/>
  <c r="H47" i="3" s="1"/>
  <c r="K44" i="3"/>
  <c r="E20" i="9"/>
  <c r="E47" i="3" s="1"/>
  <c r="G44" i="3"/>
  <c r="I44" i="3"/>
  <c r="F44" i="3"/>
  <c r="H44" i="3"/>
  <c r="J44" i="3"/>
  <c r="J20" i="9"/>
  <c r="J47" i="3" s="1"/>
  <c r="F20" i="9"/>
  <c r="F47" i="3" s="1"/>
  <c r="K20" i="9"/>
  <c r="G20" i="9"/>
  <c r="G47" i="3" s="1"/>
  <c r="I52" i="3" l="1"/>
  <c r="H54" i="3"/>
  <c r="D52" i="3"/>
  <c r="D53" i="3"/>
  <c r="D55" i="3" s="1"/>
  <c r="E53" i="3"/>
  <c r="E55" i="3" s="1"/>
  <c r="E51" i="3"/>
  <c r="D51" i="3"/>
  <c r="J51" i="3"/>
  <c r="L18" i="10"/>
  <c r="L17" i="10"/>
  <c r="L15" i="10"/>
  <c r="H51" i="3"/>
  <c r="I53" i="3"/>
  <c r="I55" i="3" s="1"/>
  <c r="I54" i="3"/>
  <c r="I51" i="3"/>
  <c r="H52" i="3"/>
  <c r="H53" i="3"/>
  <c r="H55" i="3" s="1"/>
  <c r="E54" i="3"/>
  <c r="E52" i="3"/>
  <c r="D54" i="3"/>
  <c r="J52" i="3"/>
  <c r="J53" i="3"/>
  <c r="J55" i="3" s="1"/>
  <c r="J54" i="3"/>
  <c r="G51" i="3"/>
  <c r="G52" i="3"/>
  <c r="G53" i="3"/>
  <c r="G55" i="3" s="1"/>
  <c r="G54" i="3"/>
  <c r="F51" i="3"/>
  <c r="F52" i="3"/>
  <c r="F53" i="3"/>
  <c r="F55" i="3" s="1"/>
  <c r="F54" i="3"/>
</calcChain>
</file>

<file path=xl/comments1.xml><?xml version="1.0" encoding="utf-8"?>
<comments xmlns="http://schemas.openxmlformats.org/spreadsheetml/2006/main">
  <authors>
    <author>rmdavids</author>
    <author>Vertex42</author>
  </authors>
  <commentList>
    <comment ref="C31" authorId="0" shapeId="0">
      <text>
        <r>
          <rPr>
            <sz val="9"/>
            <color indexed="81"/>
            <rFont val="Tahoma"/>
            <family val="2"/>
          </rPr>
          <t xml:space="preserve">• Budgeted cost of work scheduled (BCWS):  The planned (budgeted) cost of work that should have been completed to date.
</t>
        </r>
      </text>
    </comment>
    <comment ref="A34" authorId="1" shapeId="0">
      <text>
        <r>
          <rPr>
            <sz val="8"/>
            <color indexed="81"/>
            <rFont val="Tahoma"/>
            <family val="2"/>
          </rPr>
          <t>Work Breakdown Structure (WBS)</t>
        </r>
      </text>
    </comment>
    <comment ref="C34" authorId="1" shapeId="0">
      <text>
        <r>
          <rPr>
            <sz val="8"/>
            <color indexed="81"/>
            <rFont val="Tahoma"/>
            <family val="2"/>
          </rPr>
          <t>Total Budgeted Cost (TBC)</t>
        </r>
      </text>
    </comment>
  </commentList>
</comments>
</file>

<file path=xl/comments2.xml><?xml version="1.0" encoding="utf-8"?>
<comments xmlns="http://schemas.openxmlformats.org/spreadsheetml/2006/main">
  <authors>
    <author>rmdavids</author>
  </authors>
  <commentList>
    <comment ref="C7" authorId="0" shapeId="0">
      <text>
        <r>
          <rPr>
            <sz val="9"/>
            <color indexed="81"/>
            <rFont val="Tahoma"/>
            <family val="2"/>
          </rPr>
          <t>Earned Value (EV): The percent of the total budget actually completed at a point in time. This is also known as the budgeted cost of work performed (BCWP). EV is calculated by multiplying the budget for an activity by the percent progress for that activity:  EV = % complete x budget.</t>
        </r>
      </text>
    </comment>
  </commentList>
</comments>
</file>

<file path=xl/comments3.xml><?xml version="1.0" encoding="utf-8"?>
<comments xmlns="http://schemas.openxmlformats.org/spreadsheetml/2006/main">
  <authors>
    <author>rmdavids</author>
  </authors>
  <commentList>
    <comment ref="C7" authorId="0" shapeId="0">
      <text>
        <r>
          <rPr>
            <sz val="9"/>
            <color indexed="81"/>
            <rFont val="Tahoma"/>
            <family val="2"/>
          </rPr>
          <t>• Actual cost of work performed (ACWP): The actual cost of the tasks that have been completed.</t>
        </r>
        <r>
          <rPr>
            <b/>
            <sz val="9"/>
            <color indexed="81"/>
            <rFont val="Tahoma"/>
            <family val="2"/>
          </rPr>
          <t xml:space="preserve">
</t>
        </r>
        <r>
          <rPr>
            <sz val="9"/>
            <color indexed="81"/>
            <rFont val="Tahoma"/>
            <family val="2"/>
          </rPr>
          <t xml:space="preserve">
</t>
        </r>
      </text>
    </comment>
  </commentList>
</comments>
</file>

<file path=xl/comments4.xml><?xml version="1.0" encoding="utf-8"?>
<comments xmlns="http://schemas.openxmlformats.org/spreadsheetml/2006/main">
  <authors>
    <author>Vertex42</author>
  </authors>
  <commentList>
    <comment ref="A5" authorId="0" shapeId="0">
      <text>
        <r>
          <rPr>
            <sz val="8"/>
            <color indexed="81"/>
            <rFont val="Tahoma"/>
            <family val="2"/>
          </rPr>
          <t>Work Breakdown Structure (WBS)</t>
        </r>
      </text>
    </comment>
    <comment ref="C5" authorId="0" shapeId="0">
      <text>
        <r>
          <rPr>
            <sz val="8"/>
            <color indexed="81"/>
            <rFont val="Tahoma"/>
            <family val="2"/>
          </rPr>
          <t>Total Budgeted Cost (TBC)</t>
        </r>
      </text>
    </comment>
    <comment ref="A20" authorId="0" shapeId="0">
      <text>
        <r>
          <rPr>
            <sz val="8"/>
            <color indexed="81"/>
            <rFont val="Tahoma"/>
            <family val="2"/>
          </rPr>
          <t>Work Breakdown Structure (WBS)</t>
        </r>
      </text>
    </comment>
    <comment ref="C20" authorId="0" shapeId="0">
      <text>
        <r>
          <rPr>
            <sz val="8"/>
            <color indexed="81"/>
            <rFont val="Tahoma"/>
            <family val="2"/>
          </rPr>
          <t>Total Budgeted Cost (TBC)</t>
        </r>
      </text>
    </comment>
    <comment ref="A35" authorId="0" shapeId="0">
      <text>
        <r>
          <rPr>
            <sz val="8"/>
            <color indexed="81"/>
            <rFont val="Tahoma"/>
            <family val="2"/>
          </rPr>
          <t>Work Breakdown Structure (WBS)</t>
        </r>
      </text>
    </comment>
    <comment ref="C35" authorId="0" shapeId="0">
      <text>
        <r>
          <rPr>
            <sz val="8"/>
            <color indexed="81"/>
            <rFont val="Tahoma"/>
            <family val="2"/>
          </rPr>
          <t>Total Budgeted Cost (TBC)</t>
        </r>
      </text>
    </comment>
    <comment ref="A50" authorId="0" shapeId="0">
      <text>
        <r>
          <rPr>
            <sz val="8"/>
            <color indexed="81"/>
            <rFont val="Tahoma"/>
            <family val="2"/>
          </rPr>
          <t>Work Breakdown Structure (WBS)</t>
        </r>
      </text>
    </comment>
    <comment ref="C50" authorId="0" shapeId="0">
      <text>
        <r>
          <rPr>
            <sz val="8"/>
            <color indexed="81"/>
            <rFont val="Tahoma"/>
            <family val="2"/>
          </rPr>
          <t>Total Budgeted Cost (TBC)</t>
        </r>
      </text>
    </comment>
    <comment ref="A65" authorId="0" shapeId="0">
      <text>
        <r>
          <rPr>
            <sz val="8"/>
            <color indexed="81"/>
            <rFont val="Tahoma"/>
            <family val="2"/>
          </rPr>
          <t>Work Breakdown Structure (WBS)</t>
        </r>
      </text>
    </comment>
    <comment ref="C65" authorId="0" shapeId="0">
      <text>
        <r>
          <rPr>
            <sz val="8"/>
            <color indexed="81"/>
            <rFont val="Tahoma"/>
            <family val="2"/>
          </rPr>
          <t>Total Budgeted Cost (TBC)</t>
        </r>
      </text>
    </comment>
    <comment ref="A80" authorId="0" shapeId="0">
      <text>
        <r>
          <rPr>
            <sz val="8"/>
            <color indexed="81"/>
            <rFont val="Tahoma"/>
            <family val="2"/>
          </rPr>
          <t>Work Breakdown Structure (WBS)</t>
        </r>
      </text>
    </comment>
    <comment ref="C80" authorId="0" shapeId="0">
      <text>
        <r>
          <rPr>
            <sz val="8"/>
            <color indexed="81"/>
            <rFont val="Tahoma"/>
            <family val="2"/>
          </rPr>
          <t>Total Budgeted Cost (TBC)</t>
        </r>
      </text>
    </comment>
    <comment ref="A95" authorId="0" shapeId="0">
      <text>
        <r>
          <rPr>
            <sz val="8"/>
            <color indexed="81"/>
            <rFont val="Tahoma"/>
            <family val="2"/>
          </rPr>
          <t>Work Breakdown Structure (WBS)</t>
        </r>
      </text>
    </comment>
    <comment ref="C95" authorId="0" shapeId="0">
      <text>
        <r>
          <rPr>
            <sz val="8"/>
            <color indexed="81"/>
            <rFont val="Tahoma"/>
            <family val="2"/>
          </rPr>
          <t>Total Budgeted Cost (TBC)</t>
        </r>
      </text>
    </comment>
    <comment ref="A110" authorId="0" shapeId="0">
      <text>
        <r>
          <rPr>
            <sz val="8"/>
            <color indexed="81"/>
            <rFont val="Tahoma"/>
            <family val="2"/>
          </rPr>
          <t>Work Breakdown Structure (WBS)</t>
        </r>
      </text>
    </comment>
    <comment ref="C110" authorId="0" shapeId="0">
      <text>
        <r>
          <rPr>
            <sz val="8"/>
            <color indexed="81"/>
            <rFont val="Tahoma"/>
            <family val="2"/>
          </rPr>
          <t>Total Budgeted Cost (TBC)</t>
        </r>
      </text>
    </comment>
  </commentList>
</comments>
</file>

<file path=xl/sharedStrings.xml><?xml version="1.0" encoding="utf-8"?>
<sst xmlns="http://schemas.openxmlformats.org/spreadsheetml/2006/main" count="282" uniqueCount="103">
  <si>
    <t>Task Name</t>
  </si>
  <si>
    <t>[42]</t>
  </si>
  <si>
    <t>WBS</t>
  </si>
  <si>
    <t>Cumulative Actual Cost (AC)</t>
  </si>
  <si>
    <t>Schedule Variance (SV = EV - PV)</t>
  </si>
  <si>
    <t>Cost Variance (CV = EV - AC)</t>
  </si>
  <si>
    <t>Cost Performance Index (CPI = EV/AC)</t>
  </si>
  <si>
    <t>Schedule Performance Index (SPI = EV/PV)</t>
  </si>
  <si>
    <t>TBC</t>
  </si>
  <si>
    <t>Estimated Cost at Completion (EAC)</t>
  </si>
  <si>
    <t>Earned Value Management Template</t>
  </si>
  <si>
    <t>Project Performance Metrics</t>
  </si>
  <si>
    <t>← You can change the labels for the periods (e.g. Week 1/2/3, Jan/Feb/Mar, etc.)</t>
  </si>
  <si>
    <t>← To add more tasks, insert rows above this one. You can or delete this row after you are done adding tasks.</t>
  </si>
  <si>
    <t>← Enter the Earned Value as calculated from the EV worksheet.</t>
  </si>
  <si>
    <t>Make sure that the WBS, Task Name, and TBC are identical to the table in the Report worksheet.</t>
  </si>
  <si>
    <t>Enter the % Complete for each task to calculate the cumulative earned value.</t>
  </si>
  <si>
    <t>← Enter the Actual Costs as calculated from the AC worksheet.</t>
  </si>
  <si>
    <t>Total Actual Cost</t>
  </si>
  <si>
    <t>This worksheet is used to help calculate the Earned Value (EV) or Budgeted Cost of Work Performed (BCWP).</t>
  </si>
  <si>
    <t>Transfer the Cumulative Actual Cost to the Report worksheet.</t>
  </si>
  <si>
    <t>Use this worksheet to help calculate the Actual Cost (AC) of Work Performed (ACWP) by entering the costs incurred each period.</t>
  </si>
  <si>
    <t>© 2012 Vertex42 LLC</t>
  </si>
  <si>
    <t>BCWS</t>
  </si>
  <si>
    <t>ACWP</t>
  </si>
  <si>
    <t>BCWP</t>
  </si>
  <si>
    <t>BAC</t>
  </si>
  <si>
    <t>PV</t>
  </si>
  <si>
    <t>AC</t>
  </si>
  <si>
    <t>EV</t>
  </si>
  <si>
    <t>© 2012-2017 Vertex42 LLC</t>
  </si>
  <si>
    <t>VŘ č. 1 - Technologický soubor pro komplexní zpracování plechu - hydraulický CNC děrovací lis</t>
  </si>
  <si>
    <t>Aktivita/Skupina činností</t>
  </si>
  <si>
    <t>Aktivita/Skupina činností/Činnost/Úkol</t>
  </si>
  <si>
    <t>VŘ č. 1 - Technologický soubor pro komplexní zpracování plechu - elektrický CNC ohraňovací lis</t>
  </si>
  <si>
    <t>Shrnutí / Poznámky:</t>
  </si>
  <si>
    <t>VŘ č. 1 - Technologický soubor pro komplexní zpracování plechu - automatická bruska nástrojů</t>
  </si>
  <si>
    <t xml:space="preserve">VŘ č. 2 - Synergické svařovací zdroje MIG/MAG včetně příslušenství (typ A) </t>
  </si>
  <si>
    <t xml:space="preserve">VŘ č. 2 - Synergické svařovací zdroje MIG/MAG včetně příslušenství (typ B) </t>
  </si>
  <si>
    <t>VŘ č. 2 - Svařovací invertor pro svařovací oceli TIG/WIG</t>
  </si>
  <si>
    <t xml:space="preserve">Přímý nákup bez VŘ - Akumulátorový ruční páskovácí stroj včetně příslušenství </t>
  </si>
  <si>
    <t>´=</t>
  </si>
  <si>
    <t xml:space="preserve">Poznámka: </t>
  </si>
  <si>
    <r>
      <t xml:space="preserve">Cumulative Earned Value (EV) </t>
    </r>
    <r>
      <rPr>
        <b/>
        <sz val="12"/>
        <color rgb="FF008000"/>
        <rFont val="Arial"/>
        <family val="2"/>
        <charset val="238"/>
      </rPr>
      <t>(BCWP - Rozpočtové náklady provedených prací, DOSAŽENÁ HODNOTA)*</t>
    </r>
  </si>
  <si>
    <t>Cumulative Actual Cost (AC) - ZV</t>
  </si>
  <si>
    <r>
      <t xml:space="preserve">Planned Value (PV) or Budgeted Cost of Work Scheduled (BCWS) </t>
    </r>
    <r>
      <rPr>
        <b/>
        <sz val="12"/>
        <color rgb="FF0033CC"/>
        <rFont val="Arial"/>
        <family val="2"/>
        <charset val="238"/>
      </rPr>
      <t>(Rozpočtové náklady plánovaných prací, PLÁNOVANÁ HODNOTA, v Kč, bez DPH)</t>
    </r>
  </si>
  <si>
    <t>4. KROK</t>
  </si>
  <si>
    <t xml:space="preserve">3. KROK </t>
  </si>
  <si>
    <t>Actual Cost/Planned Value</t>
  </si>
  <si>
    <t>-</t>
  </si>
  <si>
    <t xml:space="preserve">** Skutečně způsobilé výdaje </t>
  </si>
  <si>
    <t>BAC (Plnění rozpočtu)</t>
  </si>
  <si>
    <t>Plánovaná hodnota (PV)</t>
  </si>
  <si>
    <t>Aktuální hodnota (AC)**</t>
  </si>
  <si>
    <t>Dosažená hodnota (EV)</t>
  </si>
  <si>
    <r>
      <t xml:space="preserve">% BCWP </t>
    </r>
    <r>
      <rPr>
        <sz val="10"/>
        <rFont val="Arial"/>
        <family val="2"/>
        <charset val="238"/>
      </rPr>
      <t>(% dosažené hodnoty)*</t>
    </r>
  </si>
  <si>
    <t>BCWS: Budgeted Cost of Work Scheduled (Rozpočtové náklady plánovaných prací)</t>
  </si>
  <si>
    <t>ACWP: Actual Cost of Work Performed (Skutečné náklady provedených prací)</t>
  </si>
  <si>
    <t>BAC : Budget At Completion (Plnění rozpočtu)</t>
  </si>
  <si>
    <t>LEGENDA:</t>
  </si>
  <si>
    <r>
      <t xml:space="preserve">Actual Cost of Work Performed </t>
    </r>
    <r>
      <rPr>
        <b/>
        <sz val="12"/>
        <rFont val="Arial"/>
        <family val="2"/>
        <charset val="238"/>
      </rPr>
      <t>(ACWP)</t>
    </r>
    <r>
      <rPr>
        <b/>
        <sz val="12"/>
        <color rgb="FFC00000"/>
        <rFont val="Arial"/>
        <family val="2"/>
        <charset val="238"/>
      </rPr>
      <t xml:space="preserve"> </t>
    </r>
    <r>
      <rPr>
        <b/>
        <sz val="12"/>
        <color rgb="FFFF0000"/>
        <rFont val="Arial"/>
        <family val="2"/>
        <charset val="238"/>
      </rPr>
      <t>(Skutečné náklady provedených prací v projektu, SKUTEČNÁ HODNOTA, v Kč, bez DPH)* (částky uvedené na faktuře)</t>
    </r>
  </si>
  <si>
    <r>
      <rPr>
        <b/>
        <sz val="12"/>
        <rFont val="Arial"/>
        <family val="2"/>
        <charset val="238"/>
      </rPr>
      <t>Actual Cost of Work Performed (ACWP)</t>
    </r>
    <r>
      <rPr>
        <b/>
        <sz val="12"/>
        <color rgb="FFFF0000"/>
        <rFont val="Arial"/>
        <family val="2"/>
      </rPr>
      <t xml:space="preserve"> Skutečné výdaje projektu (v Kč, bez DPH)* (částky uvedené na výpisu z projektového účtu)</t>
    </r>
  </si>
  <si>
    <t>Zpracoval:</t>
  </si>
  <si>
    <t>Datum:</t>
  </si>
  <si>
    <t>Pro období:</t>
  </si>
  <si>
    <t>Vlož další řádek (v případě potřeby)</t>
  </si>
  <si>
    <t>Kumulativní dosažená hodnota (Suma EV)</t>
  </si>
  <si>
    <t xml:space="preserve">Celkové rozpočtové náklady plánovaných prací </t>
  </si>
  <si>
    <t>Kumulativní plánovaná hodnota (PV)</t>
  </si>
  <si>
    <t>Skutečná hodnota a Dosažená hodnota</t>
  </si>
  <si>
    <t>Kumulativní skutečná hodnota (AC)</t>
  </si>
  <si>
    <t>Kumulativní dosažená hodnota (EV)</t>
  </si>
  <si>
    <t>% splnění nákladů rozpočtu</t>
  </si>
  <si>
    <t>[31. 7. 2019]</t>
  </si>
  <si>
    <t>18. 12. 2018 - 31. 7. 2019</t>
  </si>
  <si>
    <r>
      <t xml:space="preserve">Earned Value Analysis Report </t>
    </r>
    <r>
      <rPr>
        <b/>
        <sz val="14"/>
        <color rgb="FF0033CC"/>
        <rFont val="Arial"/>
        <family val="2"/>
      </rPr>
      <t>(Analýza vytvořené hodnoty - Report)</t>
    </r>
  </si>
  <si>
    <t>2. KROK</t>
  </si>
  <si>
    <t>1. KROK</t>
  </si>
  <si>
    <t>BCWS (Plán)</t>
  </si>
  <si>
    <t>ACWP (Skutečnost - ZV)</t>
  </si>
  <si>
    <t>% Plnění plánu</t>
  </si>
  <si>
    <t xml:space="preserve">Suma </t>
  </si>
  <si>
    <t>% Plnění rozpočtu - k 31. 12. 2018</t>
  </si>
  <si>
    <t>(v Kč, bez DPH)</t>
  </si>
  <si>
    <t>% Plnění rozpočtu - k 31. 1. 2019</t>
  </si>
  <si>
    <t>% Plnění rozpočtu - k 28. 2. 2019</t>
  </si>
  <si>
    <t>% Plnění rozpočtu - k 31. 3. 2019</t>
  </si>
  <si>
    <t>Dosažená hodnota a průběh plnění rozpočtu projektu* (STATICKÝ POHLED)</t>
  </si>
  <si>
    <t>% Plnění rozpočtu - k 30. 4. 2019</t>
  </si>
  <si>
    <t>Zbývá splnit z plánu</t>
  </si>
  <si>
    <t>% Plnění rozpočtu - k 31. 5. 2019</t>
  </si>
  <si>
    <t>% Plnění rozpočtu - k 30. 6. 2019</t>
  </si>
  <si>
    <t>% Plnění rozpočtu - k 31. 7. 2019</t>
  </si>
  <si>
    <t xml:space="preserve">% Plnění plánovaného celkového rozpočtu </t>
  </si>
  <si>
    <t>Název projektu: "Zvýšení technologické vybavenosti společnosti Šroub &amp; Matka, spol. s r.o. v Ostravě"</t>
  </si>
  <si>
    <t>BCWP : Budgeted Cost of Work Performed (Rozpočtové náklady provedených prací)</t>
  </si>
  <si>
    <t xml:space="preserve">Prostor pro Vaše poznámky </t>
  </si>
  <si>
    <t>[Lukáš Melecký]</t>
  </si>
  <si>
    <t>* Stav ke konci realizace projektu (31. 7. 2019) z pohledu skutečných nákladů / skutečných výdajů</t>
  </si>
  <si>
    <r>
      <t xml:space="preserve">Planned vs. Actual Cost Worksheet </t>
    </r>
    <r>
      <rPr>
        <b/>
        <sz val="16"/>
        <color rgb="FFC00000"/>
        <rFont val="Arial"/>
        <family val="2"/>
        <charset val="238"/>
      </rPr>
      <t>(Průběh plnění rozpočtu - DYNAMICKÝ POHLED)</t>
    </r>
  </si>
  <si>
    <t>(Průběh plnění rozpočtu - STATICKÝ POHLED)</t>
  </si>
  <si>
    <r>
      <t xml:space="preserve">Actual Cost Worksheet </t>
    </r>
    <r>
      <rPr>
        <sz val="16"/>
        <color rgb="FFC00000"/>
        <rFont val="Arial"/>
        <family val="2"/>
        <charset val="238"/>
      </rPr>
      <t>(</t>
    </r>
    <r>
      <rPr>
        <b/>
        <sz val="16"/>
        <color rgb="FFC00000"/>
        <rFont val="Arial"/>
        <family val="2"/>
        <charset val="238"/>
      </rPr>
      <t>Přehled skutečné hodnoty projektu)</t>
    </r>
  </si>
  <si>
    <r>
      <t xml:space="preserve">Earned Value Worksheet </t>
    </r>
    <r>
      <rPr>
        <b/>
        <sz val="16"/>
        <color rgb="FF008000"/>
        <rFont val="Arial"/>
        <family val="2"/>
        <charset val="238"/>
      </rPr>
      <t>(Přehled dosažené hodnoty projektu)</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</si>
</sst>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4" formatCode="_-* #,##0.00\ &quot;Kč&quot;_-;\-* #,##0.00\ &quot;Kč&quot;_-;_-* &quot;-&quot;??\ &quot;Kč&quot;_-;_-@_-"/>
    <numFmt numFmtId="164" formatCode="_-* #,##0.00\ [$Kč-405]_-;\-* #,##0.00\ [$Kč-405]_-;_-* &quot;-&quot;??\ [$Kč-405]_-;_-@_-"/>
    <numFmt numFmtId="165" formatCode="[$-405]mmm\-yy;@"/>
    <numFmt numFmtId="166" formatCode="0.000%"/>
    <numFmt numFmtId="167" formatCode="#,##0.000"/>
  </numFmts>
  <fonts count="61" x14ac:knownFonts="1">
    <font>
      <sz val="10"/>
      <name val="Arial"/>
    </font>
    <font>
      <sz val="10"/>
      <name val="Arial"/>
      <family val="2"/>
    </font>
    <font>
      <b/>
      <sz val="10"/>
      <name val="Arial"/>
      <family val="2"/>
    </font>
    <font>
      <sz val="10"/>
      <name val="Arial"/>
      <family val="2"/>
    </font>
    <font>
      <u/>
      <sz val="10"/>
      <color indexed="12"/>
      <name val="Arial"/>
      <family val="2"/>
    </font>
    <font>
      <sz val="8"/>
      <name val="Arial"/>
      <family val="2"/>
    </font>
    <font>
      <b/>
      <sz val="12"/>
      <name val="Arial"/>
      <family val="2"/>
    </font>
    <font>
      <b/>
      <sz val="10"/>
      <color indexed="9"/>
      <name val="Arial"/>
      <family val="2"/>
    </font>
    <font>
      <i/>
      <sz val="10"/>
      <name val="Arial"/>
      <family val="2"/>
    </font>
    <font>
      <i/>
      <sz val="8"/>
      <name val="Arial"/>
      <family val="2"/>
    </font>
    <font>
      <sz val="8"/>
      <color indexed="81"/>
      <name val="Tahoma"/>
      <family val="2"/>
    </font>
    <font>
      <sz val="6"/>
      <color indexed="9"/>
      <name val="Arial"/>
      <family val="2"/>
    </font>
    <font>
      <sz val="14"/>
      <name val="Arial"/>
      <family val="2"/>
    </font>
    <font>
      <sz val="16"/>
      <name val="Arial"/>
      <family val="2"/>
    </font>
    <font>
      <sz val="11"/>
      <color indexed="8"/>
      <name val="Calibri"/>
      <family val="2"/>
    </font>
    <font>
      <sz val="11"/>
      <color indexed="9"/>
      <name val="Calibri"/>
      <family val="2"/>
    </font>
    <font>
      <sz val="11"/>
      <color indexed="36"/>
      <name val="Calibri"/>
      <family val="2"/>
    </font>
    <font>
      <b/>
      <sz val="11"/>
      <color indexed="50"/>
      <name val="Calibri"/>
      <family val="2"/>
    </font>
    <font>
      <b/>
      <sz val="11"/>
      <color indexed="9"/>
      <name val="Calibri"/>
      <family val="2"/>
    </font>
    <font>
      <i/>
      <sz val="11"/>
      <color indexed="23"/>
      <name val="Calibri"/>
      <family val="2"/>
    </font>
    <font>
      <sz val="11"/>
      <color indexed="17"/>
      <name val="Calibri"/>
      <family val="2"/>
    </font>
    <font>
      <b/>
      <sz val="15"/>
      <color indexed="18"/>
      <name val="Calibri"/>
      <family val="2"/>
    </font>
    <font>
      <b/>
      <sz val="13"/>
      <color indexed="18"/>
      <name val="Calibri"/>
      <family val="2"/>
    </font>
    <font>
      <b/>
      <sz val="11"/>
      <color indexed="18"/>
      <name val="Calibri"/>
      <family val="2"/>
    </font>
    <font>
      <sz val="11"/>
      <color indexed="53"/>
      <name val="Calibri"/>
      <family val="2"/>
    </font>
    <font>
      <sz val="11"/>
      <color indexed="50"/>
      <name val="Calibri"/>
      <family val="2"/>
    </font>
    <font>
      <sz val="11"/>
      <color indexed="59"/>
      <name val="Calibri"/>
      <family val="2"/>
    </font>
    <font>
      <b/>
      <sz val="11"/>
      <color indexed="63"/>
      <name val="Calibri"/>
      <family val="2"/>
    </font>
    <font>
      <b/>
      <sz val="18"/>
      <color indexed="18"/>
      <name val="Cambria"/>
      <family val="2"/>
    </font>
    <font>
      <b/>
      <sz val="11"/>
      <color indexed="8"/>
      <name val="Calibri"/>
      <family val="2"/>
    </font>
    <font>
      <sz val="11"/>
      <color indexed="10"/>
      <name val="Calibri"/>
      <family val="2"/>
    </font>
    <font>
      <sz val="10"/>
      <color theme="0"/>
      <name val="Arial"/>
      <family val="2"/>
    </font>
    <font>
      <u/>
      <sz val="10"/>
      <color theme="0"/>
      <name val="Arial"/>
      <family val="2"/>
    </font>
    <font>
      <sz val="8"/>
      <color theme="0"/>
      <name val="Arial"/>
      <family val="2"/>
    </font>
    <font>
      <sz val="9"/>
      <color indexed="81"/>
      <name val="Tahoma"/>
      <family val="2"/>
    </font>
    <font>
      <b/>
      <sz val="9"/>
      <color indexed="81"/>
      <name val="Tahoma"/>
      <family val="2"/>
    </font>
    <font>
      <sz val="10"/>
      <color rgb="FF00B050"/>
      <name val="Arial"/>
      <family val="2"/>
    </font>
    <font>
      <b/>
      <sz val="11"/>
      <name val="Arial"/>
      <family val="2"/>
    </font>
    <font>
      <sz val="8"/>
      <name val="Arial"/>
      <family val="2"/>
      <charset val="238"/>
    </font>
    <font>
      <sz val="10"/>
      <name val="Arial"/>
      <family val="2"/>
      <charset val="238"/>
    </font>
    <font>
      <sz val="10"/>
      <name val="Arial"/>
      <family val="2"/>
      <charset val="238"/>
    </font>
    <font>
      <b/>
      <sz val="12"/>
      <color rgb="FFFF0000"/>
      <name val="Arial"/>
      <family val="2"/>
    </font>
    <font>
      <b/>
      <sz val="12"/>
      <color rgb="FFC00000"/>
      <name val="Arial"/>
      <family val="2"/>
      <charset val="238"/>
    </font>
    <font>
      <b/>
      <sz val="10"/>
      <name val="Arial"/>
      <family val="2"/>
      <charset val="238"/>
    </font>
    <font>
      <b/>
      <sz val="12"/>
      <name val="Arial"/>
      <family val="2"/>
      <charset val="238"/>
    </font>
    <font>
      <b/>
      <sz val="12"/>
      <color rgb="FF008000"/>
      <name val="Arial"/>
      <family val="2"/>
      <charset val="238"/>
    </font>
    <font>
      <b/>
      <sz val="12"/>
      <color rgb="FFFF0000"/>
      <name val="Arial"/>
      <family val="2"/>
      <charset val="238"/>
    </font>
    <font>
      <b/>
      <sz val="10"/>
      <color rgb="FFC00000"/>
      <name val="Arial"/>
      <family val="2"/>
      <charset val="238"/>
    </font>
    <font>
      <b/>
      <sz val="10"/>
      <color rgb="FFFF0000"/>
      <name val="Arial"/>
      <family val="2"/>
      <charset val="238"/>
    </font>
    <font>
      <sz val="10"/>
      <color rgb="FFFF0000"/>
      <name val="Arial"/>
      <family val="2"/>
      <charset val="238"/>
    </font>
    <font>
      <b/>
      <sz val="14"/>
      <color rgb="FFFF0000"/>
      <name val="Arial"/>
      <family val="2"/>
      <charset val="238"/>
    </font>
    <font>
      <b/>
      <sz val="10"/>
      <color rgb="FF0033CC"/>
      <name val="Arial"/>
      <family val="2"/>
      <charset val="238"/>
    </font>
    <font>
      <b/>
      <sz val="12"/>
      <color rgb="FF0033CC"/>
      <name val="Arial"/>
      <family val="2"/>
      <charset val="238"/>
    </font>
    <font>
      <b/>
      <sz val="11"/>
      <color rgb="FFC00000"/>
      <name val="Arial"/>
      <family val="2"/>
    </font>
    <font>
      <b/>
      <sz val="14"/>
      <name val="Arial"/>
      <family val="2"/>
    </font>
    <font>
      <b/>
      <sz val="14"/>
      <color rgb="FF0033CC"/>
      <name val="Arial"/>
      <family val="2"/>
    </font>
    <font>
      <sz val="10"/>
      <color rgb="FF0033CC"/>
      <name val="Arial"/>
      <family val="2"/>
      <charset val="238"/>
    </font>
    <font>
      <sz val="16"/>
      <color rgb="FFC00000"/>
      <name val="Arial"/>
      <family val="2"/>
      <charset val="238"/>
    </font>
    <font>
      <b/>
      <sz val="16"/>
      <color rgb="FFC00000"/>
      <name val="Arial"/>
      <family val="2"/>
      <charset val="238"/>
    </font>
    <font>
      <b/>
      <sz val="14"/>
      <color rgb="FFC00000"/>
      <name val="Arial"/>
      <family val="2"/>
      <charset val="238"/>
    </font>
    <font>
      <b/>
      <sz val="16"/>
      <color rgb="FF008000"/>
      <name val="Arial"/>
      <family val="2"/>
      <charset val="238"/>
    </font>
  </fonts>
  <fills count="33">
    <fill>
      <patternFill patternType="none"/>
    </fill>
    <fill>
      <patternFill patternType="gray125"/>
    </fill>
    <fill>
      <patternFill patternType="solid">
        <fgColor indexed="47"/>
      </patternFill>
    </fill>
    <fill>
      <patternFill patternType="solid">
        <fgColor indexed="46"/>
      </patternFill>
    </fill>
    <fill>
      <patternFill patternType="solid">
        <fgColor indexed="41"/>
      </patternFill>
    </fill>
    <fill>
      <patternFill patternType="solid">
        <fgColor indexed="26"/>
      </patternFill>
    </fill>
    <fill>
      <patternFill patternType="solid">
        <fgColor indexed="51"/>
      </patternFill>
    </fill>
    <fill>
      <patternFill patternType="solid">
        <fgColor indexed="61"/>
      </patternFill>
    </fill>
    <fill>
      <patternFill patternType="solid">
        <fgColor indexed="52"/>
      </patternFill>
    </fill>
    <fill>
      <patternFill patternType="solid">
        <fgColor indexed="20"/>
      </patternFill>
    </fill>
    <fill>
      <patternFill patternType="solid">
        <fgColor indexed="40"/>
      </patternFill>
    </fill>
    <fill>
      <patternFill patternType="solid">
        <fgColor indexed="29"/>
      </patternFill>
    </fill>
    <fill>
      <patternFill patternType="solid">
        <fgColor indexed="14"/>
      </patternFill>
    </fill>
    <fill>
      <patternFill patternType="solid">
        <fgColor indexed="23"/>
      </patternFill>
    </fill>
    <fill>
      <patternFill patternType="solid">
        <fgColor indexed="15"/>
      </patternFill>
    </fill>
    <fill>
      <patternFill patternType="solid">
        <fgColor indexed="10"/>
      </patternFill>
    </fill>
    <fill>
      <patternFill patternType="solid">
        <fgColor indexed="45"/>
      </patternFill>
    </fill>
    <fill>
      <patternFill patternType="solid">
        <fgColor indexed="22"/>
      </patternFill>
    </fill>
    <fill>
      <patternFill patternType="solid">
        <fgColor indexed="55"/>
      </patternFill>
    </fill>
    <fill>
      <patternFill patternType="solid">
        <fgColor indexed="42"/>
      </patternFill>
    </fill>
    <fill>
      <patternFill patternType="solid">
        <fgColor indexed="22"/>
        <bgColor indexed="64"/>
      </patternFill>
    </fill>
    <fill>
      <patternFill patternType="solid">
        <fgColor indexed="53"/>
        <bgColor indexed="64"/>
      </patternFill>
    </fill>
    <fill>
      <patternFill patternType="solid">
        <fgColor indexed="42"/>
        <bgColor indexed="64"/>
      </patternFill>
    </fill>
    <fill>
      <patternFill patternType="solid">
        <fgColor theme="7" tint="0.79998168889431442"/>
        <bgColor indexed="64"/>
      </patternFill>
    </fill>
    <fill>
      <patternFill patternType="solid">
        <fgColor theme="6" tint="0.39997558519241921"/>
        <bgColor indexed="64"/>
      </patternFill>
    </fill>
    <fill>
      <patternFill patternType="solid">
        <fgColor theme="3" tint="0.59999389629810485"/>
        <bgColor indexed="64"/>
      </patternFill>
    </fill>
    <fill>
      <patternFill patternType="solid">
        <fgColor rgb="FFFFFF00"/>
        <bgColor indexed="64"/>
      </patternFill>
    </fill>
    <fill>
      <patternFill patternType="solid">
        <fgColor theme="9" tint="0.59999389629810485"/>
        <bgColor indexed="64"/>
      </patternFill>
    </fill>
    <fill>
      <patternFill patternType="solid">
        <fgColor theme="4" tint="0.79998168889431442"/>
        <bgColor indexed="64"/>
      </patternFill>
    </fill>
    <fill>
      <patternFill patternType="solid">
        <fgColor theme="9" tint="0.79998168889431442"/>
        <bgColor indexed="64"/>
      </patternFill>
    </fill>
    <fill>
      <patternFill patternType="solid">
        <fgColor theme="0" tint="-4.9989318521683403E-2"/>
        <bgColor indexed="64"/>
      </patternFill>
    </fill>
    <fill>
      <patternFill patternType="solid">
        <fgColor theme="6" tint="0.79998168889431442"/>
        <bgColor indexed="64"/>
      </patternFill>
    </fill>
    <fill>
      <patternFill patternType="solid">
        <fgColor theme="0"/>
        <bgColor indexed="64"/>
      </patternFill>
    </fill>
  </fills>
  <borders count="38">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40"/>
      </bottom>
      <diagonal/>
    </border>
    <border>
      <left/>
      <right/>
      <top/>
      <bottom style="thick">
        <color indexed="51"/>
      </bottom>
      <diagonal/>
    </border>
    <border>
      <left/>
      <right/>
      <top/>
      <bottom style="medium">
        <color indexed="52"/>
      </bottom>
      <diagonal/>
    </border>
    <border>
      <left/>
      <right/>
      <top/>
      <bottom style="double">
        <color indexed="50"/>
      </bottom>
      <diagonal/>
    </border>
    <border>
      <left style="thin">
        <color indexed="55"/>
      </left>
      <right style="thin">
        <color indexed="55"/>
      </right>
      <top style="thin">
        <color indexed="55"/>
      </top>
      <bottom style="thin">
        <color indexed="55"/>
      </bottom>
      <diagonal/>
    </border>
    <border>
      <left style="thin">
        <color indexed="63"/>
      </left>
      <right style="thin">
        <color indexed="63"/>
      </right>
      <top style="thin">
        <color indexed="63"/>
      </top>
      <bottom style="thin">
        <color indexed="63"/>
      </bottom>
      <diagonal/>
    </border>
    <border>
      <left/>
      <right/>
      <top style="thin">
        <color indexed="40"/>
      </top>
      <bottom style="double">
        <color indexed="40"/>
      </bottom>
      <diagonal/>
    </border>
    <border>
      <left/>
      <right/>
      <top/>
      <bottom style="thin">
        <color indexed="64"/>
      </bottom>
      <diagonal/>
    </border>
    <border>
      <left/>
      <right/>
      <top style="thin">
        <color indexed="64"/>
      </top>
      <bottom/>
      <diagonal/>
    </border>
    <border>
      <left style="thin">
        <color indexed="55"/>
      </left>
      <right style="thin">
        <color indexed="55"/>
      </right>
      <top/>
      <bottom style="thin">
        <color indexed="55"/>
      </bottom>
      <diagonal/>
    </border>
    <border>
      <left/>
      <right/>
      <top/>
      <bottom style="thin">
        <color indexed="55"/>
      </bottom>
      <diagonal/>
    </border>
    <border>
      <left/>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right/>
      <top style="medium">
        <color indexed="64"/>
      </top>
      <bottom/>
      <diagonal/>
    </border>
    <border>
      <left/>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style="thin">
        <color auto="1"/>
      </top>
      <bottom style="thin">
        <color indexed="55"/>
      </bottom>
      <diagonal/>
    </border>
    <border>
      <left/>
      <right/>
      <top style="thin">
        <color auto="1"/>
      </top>
      <bottom style="thin">
        <color indexed="55"/>
      </bottom>
      <diagonal/>
    </border>
    <border>
      <left style="thin">
        <color auto="1"/>
      </left>
      <right/>
      <top/>
      <bottom/>
      <diagonal/>
    </border>
    <border>
      <left style="thin">
        <color indexed="55"/>
      </left>
      <right style="thin">
        <color indexed="55"/>
      </right>
      <top style="thin">
        <color indexed="55"/>
      </top>
      <bottom style="thin">
        <color indexed="55"/>
      </bottom>
      <diagonal/>
    </border>
    <border>
      <left style="thin">
        <color indexed="55"/>
      </left>
      <right style="thin">
        <color indexed="55"/>
      </right>
      <top style="thin">
        <color indexed="55"/>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indexed="55"/>
      </left>
      <right style="thin">
        <color indexed="55"/>
      </right>
      <top/>
      <bottom/>
      <diagonal/>
    </border>
    <border>
      <left style="thin">
        <color indexed="55"/>
      </left>
      <right/>
      <top/>
      <bottom/>
      <diagonal/>
    </border>
    <border>
      <left/>
      <right style="thin">
        <color auto="1"/>
      </right>
      <top/>
      <bottom/>
      <diagonal/>
    </border>
  </borders>
  <cellStyleXfs count="46">
    <xf numFmtId="0" fontId="0" fillId="0" borderId="0"/>
    <xf numFmtId="0" fontId="14" fillId="2" borderId="0" applyNumberFormat="0" applyBorder="0" applyAlignment="0" applyProtection="0"/>
    <xf numFmtId="0" fontId="14" fillId="3" borderId="0" applyNumberFormat="0" applyBorder="0" applyAlignment="0" applyProtection="0"/>
    <xf numFmtId="0" fontId="14" fillId="3" borderId="0" applyNumberFormat="0" applyBorder="0" applyAlignment="0" applyProtection="0"/>
    <xf numFmtId="0" fontId="14" fillId="2"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4" fillId="6" borderId="0" applyNumberFormat="0" applyBorder="0" applyAlignment="0" applyProtection="0"/>
    <xf numFmtId="0" fontId="14" fillId="7" borderId="0" applyNumberFormat="0" applyBorder="0" applyAlignment="0" applyProtection="0"/>
    <xf numFmtId="0" fontId="14" fillId="7" borderId="0" applyNumberFormat="0" applyBorder="0" applyAlignment="0" applyProtection="0"/>
    <xf numFmtId="0" fontId="14" fillId="6" borderId="0" applyNumberFormat="0" applyBorder="0" applyAlignment="0" applyProtection="0"/>
    <xf numFmtId="0" fontId="14" fillId="4" borderId="0" applyNumberFormat="0" applyBorder="0" applyAlignment="0" applyProtection="0"/>
    <xf numFmtId="0" fontId="14" fillId="5" borderId="0" applyNumberFormat="0" applyBorder="0" applyAlignment="0" applyProtection="0"/>
    <xf numFmtId="0" fontId="15" fillId="8" borderId="0" applyNumberFormat="0" applyBorder="0" applyAlignment="0" applyProtection="0"/>
    <xf numFmtId="0" fontId="15" fillId="9" borderId="0" applyNumberFormat="0" applyBorder="0" applyAlignment="0" applyProtection="0"/>
    <xf numFmtId="0" fontId="15" fillId="9" borderId="0" applyNumberFormat="0" applyBorder="0" applyAlignment="0" applyProtection="0"/>
    <xf numFmtId="0" fontId="15" fillId="8" borderId="0" applyNumberFormat="0" applyBorder="0" applyAlignment="0" applyProtection="0"/>
    <xf numFmtId="0" fontId="15" fillId="10" borderId="0" applyNumberFormat="0" applyBorder="0" applyAlignment="0" applyProtection="0"/>
    <xf numFmtId="0" fontId="15" fillId="11" borderId="0" applyNumberFormat="0" applyBorder="0" applyAlignment="0" applyProtection="0"/>
    <xf numFmtId="0" fontId="15" fillId="10" borderId="0" applyNumberFormat="0" applyBorder="0" applyAlignment="0" applyProtection="0"/>
    <xf numFmtId="0" fontId="15" fillId="12" borderId="0" applyNumberFormat="0" applyBorder="0" applyAlignment="0" applyProtection="0"/>
    <xf numFmtId="0" fontId="15" fillId="9" borderId="0" applyNumberFormat="0" applyBorder="0" applyAlignment="0" applyProtection="0"/>
    <xf numFmtId="0" fontId="15" fillId="13" borderId="0" applyNumberFormat="0" applyBorder="0" applyAlignment="0" applyProtection="0"/>
    <xf numFmtId="0" fontId="15" fillId="14" borderId="0" applyNumberFormat="0" applyBorder="0" applyAlignment="0" applyProtection="0"/>
    <xf numFmtId="0" fontId="15" fillId="15" borderId="0" applyNumberFormat="0" applyBorder="0" applyAlignment="0" applyProtection="0"/>
    <xf numFmtId="0" fontId="16" fillId="16" borderId="0" applyNumberFormat="0" applyBorder="0" applyAlignment="0" applyProtection="0"/>
    <xf numFmtId="0" fontId="17" fillId="17" borderId="1" applyNumberFormat="0" applyAlignment="0" applyProtection="0"/>
    <xf numFmtId="0" fontId="18" fillId="18" borderId="2" applyNumberFormat="0" applyAlignment="0" applyProtection="0"/>
    <xf numFmtId="0" fontId="19" fillId="0" borderId="0" applyNumberFormat="0" applyFill="0" applyBorder="0" applyAlignment="0" applyProtection="0"/>
    <xf numFmtId="0" fontId="20" fillId="19" borderId="0" applyNumberFormat="0" applyBorder="0" applyAlignment="0" applyProtection="0"/>
    <xf numFmtId="0" fontId="21" fillId="0" borderId="3" applyNumberFormat="0" applyFill="0" applyAlignment="0" applyProtection="0"/>
    <xf numFmtId="0" fontId="22" fillId="0" borderId="4" applyNumberFormat="0" applyFill="0" applyAlignment="0" applyProtection="0"/>
    <xf numFmtId="0" fontId="23" fillId="0" borderId="5" applyNumberFormat="0" applyFill="0" applyAlignment="0" applyProtection="0"/>
    <xf numFmtId="0" fontId="23" fillId="0" borderId="0" applyNumberFormat="0" applyFill="0" applyBorder="0" applyAlignment="0" applyProtection="0"/>
    <xf numFmtId="0" fontId="4" fillId="0" borderId="0" applyNumberFormat="0" applyFill="0" applyBorder="0" applyAlignment="0" applyProtection="0">
      <alignment vertical="top"/>
      <protection locked="0"/>
    </xf>
    <xf numFmtId="0" fontId="24" fillId="11" borderId="1" applyNumberFormat="0" applyAlignment="0" applyProtection="0"/>
    <xf numFmtId="0" fontId="25" fillId="0" borderId="6" applyNumberFormat="0" applyFill="0" applyAlignment="0" applyProtection="0"/>
    <xf numFmtId="0" fontId="26" fillId="5" borderId="0" applyNumberFormat="0" applyBorder="0" applyAlignment="0" applyProtection="0"/>
    <xf numFmtId="0" fontId="3" fillId="0" borderId="0"/>
    <xf numFmtId="0" fontId="3" fillId="5" borderId="7" applyNumberFormat="0" applyFont="0" applyAlignment="0" applyProtection="0"/>
    <xf numFmtId="0" fontId="27" fillId="17" borderId="8" applyNumberFormat="0" applyAlignment="0" applyProtection="0"/>
    <xf numFmtId="9" fontId="1" fillId="0" borderId="0" applyFont="0" applyFill="0" applyBorder="0" applyAlignment="0" applyProtection="0"/>
    <xf numFmtId="0" fontId="28" fillId="0" borderId="0" applyNumberFormat="0" applyFill="0" applyBorder="0" applyAlignment="0" applyProtection="0"/>
    <xf numFmtId="0" fontId="29" fillId="0" borderId="9" applyNumberFormat="0" applyFill="0" applyAlignment="0" applyProtection="0"/>
    <xf numFmtId="0" fontId="30" fillId="0" borderId="0" applyNumberFormat="0" applyFill="0" applyBorder="0" applyAlignment="0" applyProtection="0"/>
    <xf numFmtId="44" fontId="40" fillId="0" borderId="0" applyFont="0" applyFill="0" applyBorder="0" applyAlignment="0" applyProtection="0"/>
  </cellStyleXfs>
  <cellXfs count="143">
    <xf numFmtId="0" fontId="0" fillId="0" borderId="0" xfId="0"/>
    <xf numFmtId="0" fontId="4" fillId="0" borderId="0" xfId="34" applyAlignment="1" applyProtection="1"/>
    <xf numFmtId="0" fontId="0" fillId="0" borderId="0" xfId="0" applyBorder="1"/>
    <xf numFmtId="0" fontId="6" fillId="0" borderId="0" xfId="0" applyFont="1"/>
    <xf numFmtId="0" fontId="0" fillId="20" borderId="0" xfId="0" applyFill="1"/>
    <xf numFmtId="0" fontId="11" fillId="0" borderId="0" xfId="0" applyFont="1" applyBorder="1" applyAlignment="1">
      <alignment horizontal="right"/>
    </xf>
    <xf numFmtId="0" fontId="2" fillId="0" borderId="0" xfId="0" applyFont="1" applyAlignment="1">
      <alignment horizontal="right"/>
    </xf>
    <xf numFmtId="0" fontId="8" fillId="0" borderId="0" xfId="0" applyFont="1" applyBorder="1"/>
    <xf numFmtId="0" fontId="0" fillId="0" borderId="0" xfId="0" applyAlignment="1">
      <alignment horizontal="right"/>
    </xf>
    <xf numFmtId="0" fontId="6" fillId="0" borderId="0" xfId="0" applyFont="1" applyBorder="1"/>
    <xf numFmtId="0" fontId="8" fillId="0" borderId="0" xfId="0" applyFont="1"/>
    <xf numFmtId="0" fontId="3" fillId="0" borderId="0" xfId="0" applyFont="1" applyAlignment="1">
      <alignment horizontal="right"/>
    </xf>
    <xf numFmtId="0" fontId="9" fillId="20" borderId="0" xfId="0" applyFont="1" applyFill="1"/>
    <xf numFmtId="0" fontId="5" fillId="0" borderId="0" xfId="0" applyFont="1" applyAlignment="1">
      <alignment horizontal="left"/>
    </xf>
    <xf numFmtId="0" fontId="0" fillId="0" borderId="10" xfId="0" applyBorder="1"/>
    <xf numFmtId="0" fontId="13" fillId="0" borderId="0" xfId="0" applyFont="1" applyBorder="1"/>
    <xf numFmtId="0" fontId="0" fillId="0" borderId="0" xfId="0" applyFill="1" applyBorder="1" applyAlignment="1">
      <alignment horizontal="right"/>
    </xf>
    <xf numFmtId="0" fontId="13" fillId="0" borderId="0" xfId="0" applyFont="1"/>
    <xf numFmtId="0" fontId="0" fillId="0" borderId="0" xfId="0" applyFill="1"/>
    <xf numFmtId="0" fontId="0" fillId="0" borderId="7" xfId="0" applyFill="1" applyBorder="1"/>
    <xf numFmtId="0" fontId="0" fillId="0" borderId="12" xfId="0" applyFill="1" applyBorder="1"/>
    <xf numFmtId="0" fontId="7" fillId="21" borderId="13" xfId="0" applyFont="1" applyFill="1" applyBorder="1" applyAlignment="1">
      <alignment horizontal="left" vertical="center"/>
    </xf>
    <xf numFmtId="0" fontId="7" fillId="21" borderId="13" xfId="0" applyFont="1" applyFill="1" applyBorder="1" applyAlignment="1">
      <alignment vertical="center"/>
    </xf>
    <xf numFmtId="0" fontId="7" fillId="21" borderId="13" xfId="0" applyFont="1" applyFill="1" applyBorder="1" applyAlignment="1">
      <alignment horizontal="center" vertical="center" wrapText="1"/>
    </xf>
    <xf numFmtId="9" fontId="1" fillId="0" borderId="7" xfId="41" applyFill="1" applyBorder="1"/>
    <xf numFmtId="2" fontId="0" fillId="0" borderId="0" xfId="41" applyNumberFormat="1" applyFont="1" applyAlignment="1">
      <alignment horizontal="right"/>
    </xf>
    <xf numFmtId="1" fontId="0" fillId="0" borderId="0" xfId="0" applyNumberFormat="1" applyAlignment="1">
      <alignment horizontal="right"/>
    </xf>
    <xf numFmtId="0" fontId="31" fillId="0" borderId="0" xfId="0" applyFont="1"/>
    <xf numFmtId="0" fontId="32" fillId="0" borderId="0" xfId="34" applyFont="1" applyAlignment="1" applyProtection="1"/>
    <xf numFmtId="0" fontId="33" fillId="0" borderId="0" xfId="0" applyFont="1" applyAlignment="1">
      <alignment horizontal="left"/>
    </xf>
    <xf numFmtId="0" fontId="33" fillId="0" borderId="0" xfId="0" applyFont="1"/>
    <xf numFmtId="0" fontId="36" fillId="0" borderId="0" xfId="0" applyFont="1"/>
    <xf numFmtId="2" fontId="0" fillId="0" borderId="17" xfId="41" applyNumberFormat="1" applyFont="1" applyBorder="1" applyAlignment="1">
      <alignment horizontal="right"/>
    </xf>
    <xf numFmtId="2" fontId="0" fillId="0" borderId="18" xfId="41" applyNumberFormat="1" applyFont="1" applyBorder="1" applyAlignment="1">
      <alignment horizontal="right"/>
    </xf>
    <xf numFmtId="2" fontId="0" fillId="0" borderId="0" xfId="41" applyNumberFormat="1" applyFont="1" applyBorder="1" applyAlignment="1">
      <alignment horizontal="right"/>
    </xf>
    <xf numFmtId="0" fontId="37" fillId="25" borderId="23" xfId="0" applyFont="1" applyFill="1" applyBorder="1" applyAlignment="1">
      <alignment horizontal="center"/>
    </xf>
    <xf numFmtId="0" fontId="0" fillId="0" borderId="23" xfId="0" applyBorder="1" applyAlignment="1">
      <alignment horizontal="center"/>
    </xf>
    <xf numFmtId="9" fontId="0" fillId="0" borderId="23" xfId="0" applyNumberFormat="1" applyBorder="1" applyAlignment="1">
      <alignment horizontal="center"/>
    </xf>
    <xf numFmtId="0" fontId="2" fillId="26" borderId="23" xfId="0" applyFont="1" applyFill="1" applyBorder="1"/>
    <xf numFmtId="0" fontId="2" fillId="0" borderId="23" xfId="0" applyFont="1" applyBorder="1" applyAlignment="1">
      <alignment horizontal="center"/>
    </xf>
    <xf numFmtId="164" fontId="0" fillId="0" borderId="23" xfId="0" applyNumberFormat="1" applyBorder="1" applyAlignment="1">
      <alignment horizontal="center"/>
    </xf>
    <xf numFmtId="164" fontId="1" fillId="26" borderId="23" xfId="0" applyNumberFormat="1" applyFont="1" applyFill="1" applyBorder="1"/>
    <xf numFmtId="0" fontId="0" fillId="0" borderId="0" xfId="0" applyFill="1" applyBorder="1" applyAlignment="1">
      <alignment horizontal="left" vertical="top" wrapText="1"/>
    </xf>
    <xf numFmtId="0" fontId="38" fillId="0" borderId="0" xfId="0" applyFont="1" applyAlignment="1">
      <alignment horizontal="left"/>
    </xf>
    <xf numFmtId="4" fontId="0" fillId="0" borderId="12" xfId="0" applyNumberFormat="1" applyFill="1" applyBorder="1"/>
    <xf numFmtId="4" fontId="0" fillId="0" borderId="7" xfId="0" applyNumberFormat="1" applyFill="1" applyBorder="1"/>
    <xf numFmtId="0" fontId="39" fillId="0" borderId="10" xfId="0" applyFont="1" applyBorder="1"/>
    <xf numFmtId="165" fontId="7" fillId="21" borderId="13" xfId="0" applyNumberFormat="1" applyFont="1" applyFill="1" applyBorder="1" applyAlignment="1">
      <alignment horizontal="center" vertical="center"/>
    </xf>
    <xf numFmtId="4" fontId="0" fillId="0" borderId="0" xfId="0" applyNumberFormat="1"/>
    <xf numFmtId="4" fontId="0" fillId="22" borderId="0" xfId="0" applyNumberFormat="1" applyFill="1"/>
    <xf numFmtId="4" fontId="43" fillId="22" borderId="0" xfId="0" applyNumberFormat="1" applyFont="1" applyFill="1" applyAlignment="1">
      <alignment horizontal="right"/>
    </xf>
    <xf numFmtId="0" fontId="43" fillId="29" borderId="0" xfId="0" applyFont="1" applyFill="1"/>
    <xf numFmtId="0" fontId="43" fillId="29" borderId="0" xfId="0" applyFont="1" applyFill="1" applyAlignment="1">
      <alignment horizontal="right"/>
    </xf>
    <xf numFmtId="0" fontId="7" fillId="21" borderId="28" xfId="0" applyFont="1" applyFill="1" applyBorder="1" applyAlignment="1">
      <alignment horizontal="left" vertical="center"/>
    </xf>
    <xf numFmtId="0" fontId="7" fillId="21" borderId="29" xfId="0" applyFont="1" applyFill="1" applyBorder="1" applyAlignment="1">
      <alignment vertical="center"/>
    </xf>
    <xf numFmtId="0" fontId="7" fillId="21" borderId="29" xfId="0" applyFont="1" applyFill="1" applyBorder="1" applyAlignment="1">
      <alignment horizontal="center" vertical="center" wrapText="1"/>
    </xf>
    <xf numFmtId="165" fontId="7" fillId="21" borderId="29" xfId="0" applyNumberFormat="1" applyFont="1" applyFill="1" applyBorder="1" applyAlignment="1">
      <alignment horizontal="center" vertical="center"/>
    </xf>
    <xf numFmtId="0" fontId="39" fillId="0" borderId="0" xfId="0" applyFont="1" applyBorder="1"/>
    <xf numFmtId="4" fontId="0" fillId="0" borderId="31" xfId="0" applyNumberFormat="1" applyFill="1" applyBorder="1"/>
    <xf numFmtId="4" fontId="43" fillId="29" borderId="33" xfId="0" applyNumberFormat="1" applyFont="1" applyFill="1" applyBorder="1" applyAlignment="1">
      <alignment horizontal="right" vertical="center"/>
    </xf>
    <xf numFmtId="4" fontId="43" fillId="29" borderId="34" xfId="0" applyNumberFormat="1" applyFont="1" applyFill="1" applyBorder="1" applyAlignment="1">
      <alignment horizontal="right" vertical="center"/>
    </xf>
    <xf numFmtId="4" fontId="43" fillId="22" borderId="33" xfId="0" applyNumberFormat="1" applyFont="1" applyFill="1" applyBorder="1"/>
    <xf numFmtId="4" fontId="43" fillId="22" borderId="34" xfId="0" applyNumberFormat="1" applyFont="1" applyFill="1" applyBorder="1"/>
    <xf numFmtId="0" fontId="0" fillId="0" borderId="30" xfId="0" applyBorder="1" applyAlignment="1">
      <alignment horizontal="center"/>
    </xf>
    <xf numFmtId="0" fontId="0" fillId="0" borderId="7" xfId="0" applyFill="1" applyBorder="1" applyAlignment="1">
      <alignment horizontal="center"/>
    </xf>
    <xf numFmtId="0" fontId="0" fillId="0" borderId="0" xfId="0" applyAlignment="1">
      <alignment horizontal="center"/>
    </xf>
    <xf numFmtId="44" fontId="43" fillId="30" borderId="32" xfId="45" applyFont="1" applyFill="1" applyBorder="1"/>
    <xf numFmtId="44" fontId="43" fillId="30" borderId="35" xfId="45" applyFont="1" applyFill="1" applyBorder="1"/>
    <xf numFmtId="44" fontId="43" fillId="20" borderId="0" xfId="45" applyFont="1" applyFill="1"/>
    <xf numFmtId="4" fontId="0" fillId="0" borderId="36" xfId="0" applyNumberFormat="1" applyFill="1" applyBorder="1"/>
    <xf numFmtId="0" fontId="33" fillId="0" borderId="0" xfId="0" applyFont="1" applyBorder="1"/>
    <xf numFmtId="0" fontId="46" fillId="0" borderId="0" xfId="0" applyFont="1" applyBorder="1"/>
    <xf numFmtId="0" fontId="43" fillId="0" borderId="0" xfId="0" applyFont="1"/>
    <xf numFmtId="44" fontId="3" fillId="0" borderId="11" xfId="45" applyFont="1" applyBorder="1"/>
    <xf numFmtId="0" fontId="43" fillId="0" borderId="0" xfId="0" applyFont="1" applyBorder="1"/>
    <xf numFmtId="0" fontId="50" fillId="26" borderId="0" xfId="0" applyFont="1" applyFill="1" applyBorder="1"/>
    <xf numFmtId="4" fontId="0" fillId="0" borderId="15" xfId="0" applyNumberFormat="1" applyBorder="1" applyAlignment="1">
      <alignment horizontal="right"/>
    </xf>
    <xf numFmtId="4" fontId="0" fillId="0" borderId="21" xfId="0" applyNumberFormat="1" applyBorder="1" applyAlignment="1">
      <alignment horizontal="right"/>
    </xf>
    <xf numFmtId="4" fontId="0" fillId="0" borderId="16" xfId="0" applyNumberFormat="1" applyBorder="1" applyAlignment="1">
      <alignment horizontal="right"/>
    </xf>
    <xf numFmtId="4" fontId="0" fillId="0" borderId="17" xfId="0" applyNumberFormat="1" applyBorder="1" applyAlignment="1">
      <alignment horizontal="right"/>
    </xf>
    <xf numFmtId="4" fontId="0" fillId="0" borderId="0" xfId="0" applyNumberFormat="1" applyBorder="1" applyAlignment="1">
      <alignment horizontal="right"/>
    </xf>
    <xf numFmtId="4" fontId="0" fillId="0" borderId="18" xfId="0" applyNumberFormat="1" applyBorder="1" applyAlignment="1">
      <alignment horizontal="right"/>
    </xf>
    <xf numFmtId="3" fontId="0" fillId="0" borderId="19" xfId="0" applyNumberFormat="1" applyBorder="1" applyAlignment="1">
      <alignment horizontal="right"/>
    </xf>
    <xf numFmtId="3" fontId="0" fillId="0" borderId="22" xfId="0" applyNumberFormat="1" applyBorder="1" applyAlignment="1">
      <alignment horizontal="right"/>
    </xf>
    <xf numFmtId="3" fontId="0" fillId="0" borderId="20" xfId="0" applyNumberFormat="1" applyBorder="1" applyAlignment="1">
      <alignment horizontal="right"/>
    </xf>
    <xf numFmtId="2" fontId="43" fillId="31" borderId="18" xfId="41" applyNumberFormat="1" applyFont="1" applyFill="1" applyBorder="1" applyAlignment="1">
      <alignment horizontal="right"/>
    </xf>
    <xf numFmtId="164" fontId="51" fillId="0" borderId="23" xfId="0" applyNumberFormat="1" applyFont="1" applyBorder="1"/>
    <xf numFmtId="0" fontId="0" fillId="26" borderId="0" xfId="0" applyFill="1" applyBorder="1"/>
    <xf numFmtId="166" fontId="49" fillId="28" borderId="23" xfId="41" applyNumberFormat="1" applyFont="1" applyFill="1" applyBorder="1" applyAlignment="1">
      <alignment horizontal="center"/>
    </xf>
    <xf numFmtId="0" fontId="37" fillId="25" borderId="23" xfId="0" applyFont="1" applyFill="1" applyBorder="1" applyAlignment="1">
      <alignment horizontal="center" vertical="center"/>
    </xf>
    <xf numFmtId="0" fontId="43" fillId="24" borderId="23" xfId="0" applyFont="1" applyFill="1" applyBorder="1" applyAlignment="1">
      <alignment horizontal="center" vertical="center"/>
    </xf>
    <xf numFmtId="164" fontId="43" fillId="24" borderId="23" xfId="0" applyNumberFormat="1" applyFont="1" applyFill="1" applyBorder="1" applyAlignment="1">
      <alignment horizontal="center" vertical="center"/>
    </xf>
    <xf numFmtId="0" fontId="53" fillId="25" borderId="23" xfId="0" applyFont="1" applyFill="1" applyBorder="1" applyAlignment="1">
      <alignment horizontal="center" vertical="center"/>
    </xf>
    <xf numFmtId="0" fontId="39" fillId="0" borderId="0" xfId="0" applyFont="1" applyBorder="1" applyAlignment="1">
      <alignment horizontal="right"/>
    </xf>
    <xf numFmtId="0" fontId="1" fillId="0" borderId="0" xfId="0" applyFont="1" applyFill="1" applyAlignment="1">
      <alignment horizontal="right"/>
    </xf>
    <xf numFmtId="167" fontId="51" fillId="0" borderId="23" xfId="0" applyNumberFormat="1" applyFont="1" applyBorder="1"/>
    <xf numFmtId="0" fontId="12" fillId="0" borderId="0" xfId="0" applyFont="1" applyBorder="1"/>
    <xf numFmtId="0" fontId="54" fillId="0" borderId="0" xfId="0" applyFont="1" applyBorder="1"/>
    <xf numFmtId="0" fontId="0" fillId="32" borderId="0" xfId="0" applyFill="1"/>
    <xf numFmtId="0" fontId="7" fillId="21" borderId="0" xfId="0" applyFont="1" applyFill="1" applyBorder="1" applyAlignment="1">
      <alignment horizontal="center" vertical="center" wrapText="1"/>
    </xf>
    <xf numFmtId="4" fontId="0" fillId="0" borderId="12" xfId="0" applyNumberFormat="1" applyFill="1" applyBorder="1" applyAlignment="1">
      <alignment horizontal="center"/>
    </xf>
    <xf numFmtId="9" fontId="0" fillId="0" borderId="0" xfId="41" applyFont="1"/>
    <xf numFmtId="44" fontId="0" fillId="29" borderId="0" xfId="0" applyNumberFormat="1" applyFill="1"/>
    <xf numFmtId="44" fontId="39" fillId="29" borderId="0" xfId="0" applyNumberFormat="1" applyFont="1" applyFill="1" applyAlignment="1">
      <alignment horizontal="center"/>
    </xf>
    <xf numFmtId="0" fontId="0" fillId="31" borderId="0" xfId="0" applyFill="1"/>
    <xf numFmtId="0" fontId="43" fillId="31" borderId="0" xfId="0" applyFont="1" applyFill="1"/>
    <xf numFmtId="44" fontId="0" fillId="0" borderId="12" xfId="45" applyFont="1" applyFill="1" applyBorder="1" applyAlignment="1">
      <alignment horizontal="center"/>
    </xf>
    <xf numFmtId="44" fontId="49" fillId="0" borderId="12" xfId="45" applyFont="1" applyFill="1" applyBorder="1" applyAlignment="1">
      <alignment horizontal="center"/>
    </xf>
    <xf numFmtId="44" fontId="49" fillId="29" borderId="0" xfId="0" applyNumberFormat="1" applyFont="1" applyFill="1"/>
    <xf numFmtId="44" fontId="56" fillId="29" borderId="0" xfId="0" applyNumberFormat="1" applyFont="1" applyFill="1"/>
    <xf numFmtId="44" fontId="51" fillId="29" borderId="0" xfId="0" applyNumberFormat="1" applyFont="1" applyFill="1"/>
    <xf numFmtId="44" fontId="48" fillId="29" borderId="0" xfId="0" applyNumberFormat="1" applyFont="1" applyFill="1"/>
    <xf numFmtId="9" fontId="0" fillId="31" borderId="0" xfId="41" applyFont="1" applyFill="1"/>
    <xf numFmtId="10" fontId="48" fillId="31" borderId="0" xfId="41" applyNumberFormat="1" applyFont="1" applyFill="1"/>
    <xf numFmtId="44" fontId="39" fillId="0" borderId="12" xfId="45" applyFont="1" applyFill="1" applyBorder="1" applyAlignment="1">
      <alignment horizontal="center"/>
    </xf>
    <xf numFmtId="10" fontId="51" fillId="31" borderId="0" xfId="41" applyNumberFormat="1" applyFont="1" applyFill="1"/>
    <xf numFmtId="0" fontId="47" fillId="26" borderId="0" xfId="0" applyFont="1" applyFill="1" applyAlignment="1">
      <alignment horizontal="center"/>
    </xf>
    <xf numFmtId="0" fontId="51" fillId="31" borderId="0" xfId="0" applyFont="1" applyFill="1"/>
    <xf numFmtId="164" fontId="51" fillId="0" borderId="23" xfId="0" applyNumberFormat="1" applyFont="1" applyBorder="1" applyAlignment="1">
      <alignment vertical="center"/>
    </xf>
    <xf numFmtId="0" fontId="43" fillId="32" borderId="0" xfId="0" applyFont="1" applyFill="1"/>
    <xf numFmtId="0" fontId="39" fillId="32" borderId="0" xfId="0" applyFont="1" applyFill="1"/>
    <xf numFmtId="0" fontId="59" fillId="32" borderId="0" xfId="0" applyFont="1" applyFill="1"/>
    <xf numFmtId="0" fontId="39" fillId="0" borderId="14" xfId="0" applyFont="1" applyBorder="1" applyAlignment="1">
      <alignment horizontal="left"/>
    </xf>
    <xf numFmtId="0" fontId="0" fillId="0" borderId="14" xfId="0" applyBorder="1" applyAlignment="1">
      <alignment horizontal="left"/>
    </xf>
    <xf numFmtId="17" fontId="43" fillId="26" borderId="10" xfId="0" applyNumberFormat="1" applyFont="1" applyFill="1" applyBorder="1" applyAlignment="1">
      <alignment horizontal="center"/>
    </xf>
    <xf numFmtId="0" fontId="43" fillId="26" borderId="10" xfId="0" applyFont="1" applyFill="1" applyBorder="1" applyAlignment="1">
      <alignment horizontal="center"/>
    </xf>
    <xf numFmtId="0" fontId="39" fillId="0" borderId="0" xfId="0" applyFont="1" applyFill="1" applyBorder="1" applyAlignment="1">
      <alignment horizontal="left" vertical="top" wrapText="1"/>
    </xf>
    <xf numFmtId="0" fontId="0" fillId="0" borderId="0" xfId="0" applyFill="1" applyBorder="1" applyAlignment="1">
      <alignment horizontal="left" vertical="top" wrapText="1"/>
    </xf>
    <xf numFmtId="4" fontId="43" fillId="22" borderId="0" xfId="0" applyNumberFormat="1" applyFont="1" applyFill="1" applyBorder="1" applyAlignment="1">
      <alignment horizontal="right"/>
    </xf>
    <xf numFmtId="4" fontId="43" fillId="22" borderId="37" xfId="0" applyNumberFormat="1" applyFont="1" applyFill="1" applyBorder="1" applyAlignment="1">
      <alignment horizontal="right"/>
    </xf>
    <xf numFmtId="0" fontId="2" fillId="27" borderId="24" xfId="0" applyFont="1" applyFill="1" applyBorder="1" applyAlignment="1">
      <alignment horizontal="left"/>
    </xf>
    <xf numFmtId="0" fontId="2" fillId="27" borderId="14" xfId="0" applyFont="1" applyFill="1" applyBorder="1" applyAlignment="1">
      <alignment horizontal="left"/>
    </xf>
    <xf numFmtId="0" fontId="2" fillId="27" borderId="25" xfId="0" applyFont="1" applyFill="1" applyBorder="1" applyAlignment="1">
      <alignment horizontal="left"/>
    </xf>
    <xf numFmtId="0" fontId="2" fillId="23" borderId="23" xfId="0" applyFont="1" applyFill="1" applyBorder="1" applyAlignment="1">
      <alignment horizontal="left" vertical="center"/>
    </xf>
    <xf numFmtId="0" fontId="6" fillId="24" borderId="26" xfId="0" applyFont="1" applyFill="1" applyBorder="1" applyAlignment="1">
      <alignment horizontal="center" vertical="center"/>
    </xf>
    <xf numFmtId="0" fontId="6" fillId="24" borderId="11" xfId="0" applyFont="1" applyFill="1" applyBorder="1" applyAlignment="1">
      <alignment horizontal="center" vertical="center"/>
    </xf>
    <xf numFmtId="0" fontId="6" fillId="24" borderId="27" xfId="0" applyFont="1" applyFill="1" applyBorder="1" applyAlignment="1">
      <alignment horizontal="center" vertical="center"/>
    </xf>
    <xf numFmtId="0" fontId="37" fillId="25" borderId="23" xfId="0" applyFont="1" applyFill="1" applyBorder="1" applyAlignment="1">
      <alignment horizontal="center" vertical="center" wrapText="1"/>
    </xf>
    <xf numFmtId="0" fontId="2" fillId="27" borderId="24" xfId="0" applyFont="1" applyFill="1" applyBorder="1" applyAlignment="1">
      <alignment horizontal="left" vertical="center"/>
    </xf>
    <xf numFmtId="0" fontId="2" fillId="27" borderId="14" xfId="0" applyFont="1" applyFill="1" applyBorder="1" applyAlignment="1">
      <alignment horizontal="left" vertical="center"/>
    </xf>
    <xf numFmtId="0" fontId="2" fillId="27" borderId="25" xfId="0" applyFont="1" applyFill="1" applyBorder="1" applyAlignment="1">
      <alignment horizontal="left" vertical="center"/>
    </xf>
    <xf numFmtId="17" fontId="43" fillId="26" borderId="0" xfId="0" applyNumberFormat="1" applyFont="1" applyFill="1" applyAlignment="1">
      <alignment horizontal="center" vertical="center"/>
    </xf>
    <xf numFmtId="165" fontId="7" fillId="21" borderId="13" xfId="0" applyNumberFormat="1" applyFont="1" applyFill="1" applyBorder="1" applyAlignment="1">
      <alignment horizontal="center" vertical="center"/>
    </xf>
  </cellXfs>
  <cellStyles count="46">
    <cellStyle name="20 % – Zvýraznění1" xfId="1" builtinId="30" customBuiltin="1"/>
    <cellStyle name="20 % – Zvýraznění2" xfId="2" builtinId="34" customBuiltin="1"/>
    <cellStyle name="20 % – Zvýraznění3" xfId="3" builtinId="38" customBuiltin="1"/>
    <cellStyle name="20 % – Zvýraznění4" xfId="4" builtinId="42" customBuiltin="1"/>
    <cellStyle name="20 % – Zvýraznění5" xfId="5" builtinId="46" customBuiltin="1"/>
    <cellStyle name="20 % – Zvýraznění6" xfId="6" builtinId="50" customBuiltin="1"/>
    <cellStyle name="40 % – Zvýraznění1" xfId="7" builtinId="31" customBuiltin="1"/>
    <cellStyle name="40 % – Zvýraznění2" xfId="8" builtinId="35" customBuiltin="1"/>
    <cellStyle name="40 % – Zvýraznění3" xfId="9" builtinId="39" customBuiltin="1"/>
    <cellStyle name="40 % – Zvýraznění4" xfId="10" builtinId="43" customBuiltin="1"/>
    <cellStyle name="40 % – Zvýraznění5" xfId="11" builtinId="47" customBuiltin="1"/>
    <cellStyle name="40 % – Zvýraznění6" xfId="12" builtinId="51" customBuiltin="1"/>
    <cellStyle name="60 % – Zvýraznění1" xfId="13" builtinId="32" customBuiltin="1"/>
    <cellStyle name="60 % – Zvýraznění2" xfId="14" builtinId="36" customBuiltin="1"/>
    <cellStyle name="60 % – Zvýraznění3" xfId="15" builtinId="40" customBuiltin="1"/>
    <cellStyle name="60 % – Zvýraznění4" xfId="16" builtinId="44" customBuiltin="1"/>
    <cellStyle name="60 % – Zvýraznění5" xfId="17" builtinId="48" customBuiltin="1"/>
    <cellStyle name="60 % – Zvýraznění6" xfId="18" builtinId="52" customBuiltin="1"/>
    <cellStyle name="Celkem" xfId="43" builtinId="25" customBuiltin="1"/>
    <cellStyle name="Hypertextový odkaz" xfId="34" builtinId="8"/>
    <cellStyle name="Kontrolní buňka" xfId="27" builtinId="23" customBuiltin="1"/>
    <cellStyle name="Měna" xfId="45" builtinId="4"/>
    <cellStyle name="Nadpis 1" xfId="30" builtinId="16" customBuiltin="1"/>
    <cellStyle name="Nadpis 2" xfId="31" builtinId="17" customBuiltin="1"/>
    <cellStyle name="Nadpis 3" xfId="32" builtinId="18" customBuiltin="1"/>
    <cellStyle name="Nadpis 4" xfId="33" builtinId="19" customBuiltin="1"/>
    <cellStyle name="Název" xfId="42" builtinId="15" customBuiltin="1"/>
    <cellStyle name="Neutrální" xfId="37" builtinId="28" customBuiltin="1"/>
    <cellStyle name="Normal 2" xfId="38"/>
    <cellStyle name="Normální" xfId="0" builtinId="0"/>
    <cellStyle name="Poznámka" xfId="39" builtinId="10" customBuiltin="1"/>
    <cellStyle name="Procenta" xfId="41" builtinId="5"/>
    <cellStyle name="Propojená buňka" xfId="36" builtinId="24" customBuiltin="1"/>
    <cellStyle name="Správně" xfId="29" builtinId="26" customBuiltin="1"/>
    <cellStyle name="Špatně" xfId="25" builtinId="27" customBuiltin="1"/>
    <cellStyle name="Text upozornění" xfId="44" builtinId="11" customBuiltin="1"/>
    <cellStyle name="Vstup" xfId="35" builtinId="20" customBuiltin="1"/>
    <cellStyle name="Výpočet" xfId="26" builtinId="22" customBuiltin="1"/>
    <cellStyle name="Výstup" xfId="40" builtinId="21" customBuiltin="1"/>
    <cellStyle name="Vysvětlující text" xfId="28" builtinId="53" customBuiltin="1"/>
    <cellStyle name="Zvýraznění 1" xfId="19" builtinId="29" customBuiltin="1"/>
    <cellStyle name="Zvýraznění 2" xfId="20" builtinId="33" customBuiltin="1"/>
    <cellStyle name="Zvýraznění 3" xfId="21" builtinId="37" customBuiltin="1"/>
    <cellStyle name="Zvýraznění 4" xfId="22" builtinId="41" customBuiltin="1"/>
    <cellStyle name="Zvýraznění 5" xfId="23" builtinId="45" customBuiltin="1"/>
    <cellStyle name="Zvýraznění 6" xfId="24" builtinId="49" customBuiltin="1"/>
  </cellStyles>
  <dxfs count="4">
    <dxf>
      <font>
        <condense val="0"/>
        <extend val="0"/>
        <color indexed="10"/>
      </font>
    </dxf>
    <dxf>
      <font>
        <condense val="0"/>
        <extend val="0"/>
        <color indexed="17"/>
      </font>
    </dxf>
    <dxf>
      <font>
        <condense val="0"/>
        <extend val="0"/>
        <color indexed="17"/>
      </font>
    </dxf>
    <dxf>
      <font>
        <condense val="0"/>
        <extend val="0"/>
        <color indexed="10"/>
      </font>
    </dxf>
  </dxfs>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5FF25F"/>
      <rgbColor rgb="000000FF"/>
      <rgbColor rgb="00FFFF00"/>
      <rgbColor rgb="00DE3018"/>
      <rgbColor rgb="0053D4C9"/>
      <rgbColor rgb="006B0C00"/>
      <rgbColor rgb="00006500"/>
      <rgbColor rgb="00182C63"/>
      <rgbColor rgb="00819C00"/>
      <rgbColor rgb="00C9B783"/>
      <rgbColor rgb="00007F74"/>
      <rgbColor rgb="00F0F0F0"/>
      <rgbColor rgb="00666666"/>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799FC4"/>
      <rgbColor rgb="00C1F1ED"/>
      <rgbColor rgb="00D6F4D9"/>
      <rgbColor rgb="00FFFFCC"/>
      <rgbColor rgb="00C9DAFB"/>
      <rgbColor rgb="00FAC8D7"/>
      <rgbColor rgb="00F3F0E4"/>
      <rgbColor rgb="00E4E8F3"/>
      <rgbColor rgb="001849B5"/>
      <rgbColor rgb="0036ACA2"/>
      <rgbColor rgb="00F0BA00"/>
      <rgbColor rgb="00BCC5E1"/>
      <rgbColor rgb="008394C9"/>
      <rgbColor rgb="003B4E87"/>
      <rgbColor rgb="0087743B"/>
      <rgbColor rgb="00C0C0C0"/>
      <rgbColor rgb="00003366"/>
      <rgbColor rgb="00109618"/>
      <rgbColor rgb="00085108"/>
      <rgbColor rgb="00635100"/>
      <rgbColor rgb="00273359"/>
      <rgbColor rgb="00E1D8BC"/>
      <rgbColor rgb="00594C27"/>
      <rgbColor rgb="00333333"/>
    </indexedColors>
    <mruColors>
      <color rgb="FF0033CC"/>
      <color rgb="FF008000"/>
      <color rgb="FFCCFFCC"/>
      <color rgb="FF99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3191025430965883"/>
          <c:y val="9.9954247103185581E-2"/>
          <c:w val="0.8779614888602304"/>
          <c:h val="0.75984251968504002"/>
        </c:manualLayout>
      </c:layout>
      <c:lineChart>
        <c:grouping val="standard"/>
        <c:varyColors val="0"/>
        <c:ser>
          <c:idx val="0"/>
          <c:order val="0"/>
          <c:tx>
            <c:v>Plánovaná hodnota (PV)</c:v>
          </c:tx>
          <c:spPr>
            <a:ln w="25400">
              <a:solidFill>
                <a:srgbClr val="000080"/>
              </a:solidFill>
              <a:prstDash val="solid"/>
            </a:ln>
          </c:spPr>
          <c:marker>
            <c:symbol val="diamond"/>
            <c:size val="6"/>
            <c:spPr>
              <a:solidFill>
                <a:srgbClr val="000080"/>
              </a:solidFill>
              <a:ln>
                <a:solidFill>
                  <a:srgbClr val="000080"/>
                </a:solidFill>
                <a:prstDash val="solid"/>
              </a:ln>
            </c:spPr>
          </c:marker>
          <c:cat>
            <c:numRef>
              <c:f>'EVA Report'!$D$34:$K$34</c:f>
              <c:numCache>
                <c:formatCode>[$-405]mmm\-\y\y;@</c:formatCode>
                <c:ptCount val="8"/>
                <c:pt idx="0">
                  <c:v>43435</c:v>
                </c:pt>
                <c:pt idx="1">
                  <c:v>43466</c:v>
                </c:pt>
                <c:pt idx="2">
                  <c:v>43497</c:v>
                </c:pt>
                <c:pt idx="3">
                  <c:v>43525</c:v>
                </c:pt>
                <c:pt idx="4">
                  <c:v>43556</c:v>
                </c:pt>
                <c:pt idx="5">
                  <c:v>43586</c:v>
                </c:pt>
                <c:pt idx="6">
                  <c:v>43617</c:v>
                </c:pt>
                <c:pt idx="7">
                  <c:v>43647</c:v>
                </c:pt>
              </c:numCache>
            </c:numRef>
          </c:cat>
          <c:val>
            <c:numRef>
              <c:f>'EVA Report'!$D$44:$K$44</c:f>
              <c:numCache>
                <c:formatCode>#,##0.00</c:formatCode>
                <c:ptCount val="8"/>
                <c:pt idx="0">
                  <c:v>0</c:v>
                </c:pt>
                <c:pt idx="1">
                  <c:v>0</c:v>
                </c:pt>
                <c:pt idx="2">
                  <c:v>0</c:v>
                </c:pt>
                <c:pt idx="3">
                  <c:v>0</c:v>
                </c:pt>
                <c:pt idx="4">
                  <c:v>13078830</c:v>
                </c:pt>
                <c:pt idx="5">
                  <c:v>13799208</c:v>
                </c:pt>
                <c:pt idx="6">
                  <c:v>13931208</c:v>
                </c:pt>
                <c:pt idx="7">
                  <c:v>13931208</c:v>
                </c:pt>
              </c:numCache>
            </c:numRef>
          </c:val>
          <c:smooth val="0"/>
          <c:extLst>
            <c:ext xmlns:c16="http://schemas.microsoft.com/office/drawing/2014/chart" uri="{C3380CC4-5D6E-409C-BE32-E72D297353CC}">
              <c16:uniqueId val="{00000000-DC19-464D-BC4C-705CB17F5EA9}"/>
            </c:ext>
          </c:extLst>
        </c:ser>
        <c:ser>
          <c:idx val="1"/>
          <c:order val="1"/>
          <c:tx>
            <c:v>Dosažená hodnota (EV)</c:v>
          </c:tx>
          <c:spPr>
            <a:ln w="25400">
              <a:solidFill>
                <a:srgbClr val="006500"/>
              </a:solidFill>
              <a:prstDash val="solid"/>
            </a:ln>
          </c:spPr>
          <c:marker>
            <c:symbol val="square"/>
            <c:size val="5"/>
            <c:spPr>
              <a:solidFill>
                <a:srgbClr val="006500"/>
              </a:solidFill>
              <a:ln>
                <a:solidFill>
                  <a:srgbClr val="006500"/>
                </a:solidFill>
                <a:prstDash val="solid"/>
              </a:ln>
            </c:spPr>
          </c:marker>
          <c:cat>
            <c:numRef>
              <c:f>'EVA Report'!$D$34:$K$34</c:f>
              <c:numCache>
                <c:formatCode>[$-405]mmm\-\y\y;@</c:formatCode>
                <c:ptCount val="8"/>
                <c:pt idx="0">
                  <c:v>43435</c:v>
                </c:pt>
                <c:pt idx="1">
                  <c:v>43466</c:v>
                </c:pt>
                <c:pt idx="2">
                  <c:v>43497</c:v>
                </c:pt>
                <c:pt idx="3">
                  <c:v>43525</c:v>
                </c:pt>
                <c:pt idx="4">
                  <c:v>43556</c:v>
                </c:pt>
                <c:pt idx="5">
                  <c:v>43586</c:v>
                </c:pt>
                <c:pt idx="6">
                  <c:v>43617</c:v>
                </c:pt>
                <c:pt idx="7">
                  <c:v>43647</c:v>
                </c:pt>
              </c:numCache>
            </c:numRef>
          </c:cat>
          <c:val>
            <c:numRef>
              <c:f>'EVA Report'!$D$48:$K$48</c:f>
              <c:numCache>
                <c:formatCode>#,##0.00</c:formatCode>
                <c:ptCount val="8"/>
                <c:pt idx="0">
                  <c:v>0</c:v>
                </c:pt>
                <c:pt idx="1">
                  <c:v>0</c:v>
                </c:pt>
                <c:pt idx="2">
                  <c:v>0</c:v>
                </c:pt>
                <c:pt idx="3">
                  <c:v>0</c:v>
                </c:pt>
                <c:pt idx="4">
                  <c:v>10528830</c:v>
                </c:pt>
                <c:pt idx="5">
                  <c:v>13078830</c:v>
                </c:pt>
                <c:pt idx="6">
                  <c:v>13931208</c:v>
                </c:pt>
              </c:numCache>
            </c:numRef>
          </c:val>
          <c:smooth val="0"/>
          <c:extLst>
            <c:ext xmlns:c16="http://schemas.microsoft.com/office/drawing/2014/chart" uri="{C3380CC4-5D6E-409C-BE32-E72D297353CC}">
              <c16:uniqueId val="{00000001-DC19-464D-BC4C-705CB17F5EA9}"/>
            </c:ext>
          </c:extLst>
        </c:ser>
        <c:ser>
          <c:idx val="2"/>
          <c:order val="2"/>
          <c:tx>
            <c:v>Skutečná hodnota (AC)</c:v>
          </c:tx>
          <c:spPr>
            <a:ln w="25400">
              <a:solidFill>
                <a:srgbClr val="FF0000"/>
              </a:solidFill>
              <a:prstDash val="solid"/>
            </a:ln>
          </c:spPr>
          <c:marker>
            <c:symbol val="circle"/>
            <c:size val="5"/>
            <c:spPr>
              <a:solidFill>
                <a:srgbClr val="FF0000"/>
              </a:solidFill>
              <a:ln>
                <a:solidFill>
                  <a:srgbClr val="FF0000"/>
                </a:solidFill>
                <a:prstDash val="solid"/>
              </a:ln>
            </c:spPr>
          </c:marker>
          <c:cat>
            <c:numRef>
              <c:f>'EVA Report'!$D$34:$K$34</c:f>
              <c:numCache>
                <c:formatCode>[$-405]mmm\-\y\y;@</c:formatCode>
                <c:ptCount val="8"/>
                <c:pt idx="0">
                  <c:v>43435</c:v>
                </c:pt>
                <c:pt idx="1">
                  <c:v>43466</c:v>
                </c:pt>
                <c:pt idx="2">
                  <c:v>43497</c:v>
                </c:pt>
                <c:pt idx="3">
                  <c:v>43525</c:v>
                </c:pt>
                <c:pt idx="4">
                  <c:v>43556</c:v>
                </c:pt>
                <c:pt idx="5">
                  <c:v>43586</c:v>
                </c:pt>
                <c:pt idx="6">
                  <c:v>43617</c:v>
                </c:pt>
                <c:pt idx="7">
                  <c:v>43647</c:v>
                </c:pt>
              </c:numCache>
            </c:numRef>
          </c:cat>
          <c:val>
            <c:numRef>
              <c:f>'EVA Report'!$D$47:$K$47</c:f>
              <c:numCache>
                <c:formatCode>#,##0.00</c:formatCode>
                <c:ptCount val="8"/>
                <c:pt idx="0">
                  <c:v>0</c:v>
                </c:pt>
                <c:pt idx="1">
                  <c:v>0</c:v>
                </c:pt>
                <c:pt idx="2">
                  <c:v>0</c:v>
                </c:pt>
                <c:pt idx="3">
                  <c:v>0</c:v>
                </c:pt>
                <c:pt idx="4">
                  <c:v>10458331.49</c:v>
                </c:pt>
                <c:pt idx="5">
                  <c:v>13005541.49</c:v>
                </c:pt>
                <c:pt idx="6">
                  <c:v>13799241.49</c:v>
                </c:pt>
              </c:numCache>
            </c:numRef>
          </c:val>
          <c:smooth val="0"/>
          <c:extLst>
            <c:ext xmlns:c16="http://schemas.microsoft.com/office/drawing/2014/chart" uri="{C3380CC4-5D6E-409C-BE32-E72D297353CC}">
              <c16:uniqueId val="{00000002-DC19-464D-BC4C-705CB17F5EA9}"/>
            </c:ext>
          </c:extLst>
        </c:ser>
        <c:dLbls>
          <c:showLegendKey val="0"/>
          <c:showVal val="0"/>
          <c:showCatName val="0"/>
          <c:showSerName val="0"/>
          <c:showPercent val="0"/>
          <c:showBubbleSize val="0"/>
        </c:dLbls>
        <c:marker val="1"/>
        <c:smooth val="0"/>
        <c:axId val="516346920"/>
        <c:axId val="516347312"/>
      </c:lineChart>
      <c:dateAx>
        <c:axId val="516346920"/>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cs-CZ"/>
                  <a:t>Období realizace </a:t>
                </a:r>
                <a:r>
                  <a:rPr lang="cs-CZ" baseline="0"/>
                  <a:t>projektu</a:t>
                </a:r>
                <a:r>
                  <a:rPr lang="cs-CZ"/>
                  <a:t> </a:t>
                </a:r>
                <a:endParaRPr lang="en-US"/>
              </a:p>
            </c:rich>
          </c:tx>
          <c:layout>
            <c:manualLayout>
              <c:xMode val="edge"/>
              <c:yMode val="edge"/>
              <c:x val="0.47790556912618298"/>
              <c:y val="0.93594405803572855"/>
            </c:manualLayout>
          </c:layout>
          <c:overlay val="0"/>
          <c:spPr>
            <a:noFill/>
            <a:ln w="25400">
              <a:noFill/>
            </a:ln>
          </c:spPr>
        </c:title>
        <c:numFmt formatCode="[$-405]mmm\-\y\y;@"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cs-CZ"/>
          </a:p>
        </c:txPr>
        <c:crossAx val="516347312"/>
        <c:crosses val="autoZero"/>
        <c:auto val="1"/>
        <c:lblOffset val="100"/>
        <c:baseTimeUnit val="months"/>
        <c:majorUnit val="1"/>
        <c:minorUnit val="1"/>
      </c:dateAx>
      <c:valAx>
        <c:axId val="516347312"/>
        <c:scaling>
          <c:orientation val="minMax"/>
          <c:max val="14000000"/>
        </c:scaling>
        <c:delete val="0"/>
        <c:axPos val="l"/>
        <c:numFmt formatCode="#,##0.00\ &quot;Kč&quot;"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cs-CZ"/>
          </a:p>
        </c:txPr>
        <c:crossAx val="516346920"/>
        <c:crosses val="autoZero"/>
        <c:crossBetween val="between"/>
        <c:majorUnit val="500000"/>
      </c:valAx>
      <c:spPr>
        <a:noFill/>
        <a:ln w="25400">
          <a:noFill/>
        </a:ln>
      </c:spPr>
    </c:plotArea>
    <c:legend>
      <c:legendPos val="r"/>
      <c:layout>
        <c:manualLayout>
          <c:xMode val="edge"/>
          <c:yMode val="edge"/>
          <c:x val="0.14484509922578956"/>
          <c:y val="8.7463876921863415E-2"/>
          <c:w val="0.25928060001862385"/>
          <c:h val="0.19961671293957034"/>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cs-CZ"/>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cs-CZ"/>
    </a:p>
  </c:txPr>
  <c:printSettings>
    <c:headerFooter alignWithMargins="0"/>
    <c:pageMargins b="1" l="0.75000000000000056" r="0.75000000000000056" t="1" header="0.5" footer="0.5"/>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cs-CZ"/>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147543024858808"/>
          <c:y val="0.10236220472440954"/>
          <c:w val="0.8779614888602304"/>
          <c:h val="0.75984251968504002"/>
        </c:manualLayout>
      </c:layout>
      <c:lineChart>
        <c:grouping val="standard"/>
        <c:varyColors val="0"/>
        <c:ser>
          <c:idx val="0"/>
          <c:order val="0"/>
          <c:tx>
            <c:v>Skutečné náklady (AC)</c:v>
          </c:tx>
          <c:spPr>
            <a:ln w="25400">
              <a:solidFill>
                <a:srgbClr val="000080"/>
              </a:solidFill>
              <a:prstDash val="solid"/>
            </a:ln>
          </c:spPr>
          <c:marker>
            <c:symbol val="diamond"/>
            <c:size val="6"/>
            <c:spPr>
              <a:solidFill>
                <a:srgbClr val="000080"/>
              </a:solidFill>
              <a:ln>
                <a:solidFill>
                  <a:srgbClr val="000080"/>
                </a:solidFill>
                <a:prstDash val="solid"/>
              </a:ln>
            </c:spPr>
          </c:marker>
          <c:cat>
            <c:numRef>
              <c:f>'EVA Report'!$D$34:$K$34</c:f>
              <c:numCache>
                <c:formatCode>[$-405]mmm\-yy;@</c:formatCode>
                <c:ptCount val="8"/>
                <c:pt idx="0">
                  <c:v>43435</c:v>
                </c:pt>
                <c:pt idx="1">
                  <c:v>43466</c:v>
                </c:pt>
                <c:pt idx="2">
                  <c:v>43497</c:v>
                </c:pt>
                <c:pt idx="3">
                  <c:v>43525</c:v>
                </c:pt>
                <c:pt idx="4">
                  <c:v>43556</c:v>
                </c:pt>
                <c:pt idx="5">
                  <c:v>43586</c:v>
                </c:pt>
                <c:pt idx="6">
                  <c:v>43617</c:v>
                </c:pt>
                <c:pt idx="7">
                  <c:v>43647</c:v>
                </c:pt>
              </c:numCache>
            </c:numRef>
          </c:cat>
          <c:val>
            <c:numRef>
              <c:f>AC!$D$20:$K$20</c:f>
              <c:numCache>
                <c:formatCode>#,##0.00</c:formatCode>
                <c:ptCount val="8"/>
                <c:pt idx="0">
                  <c:v>0</c:v>
                </c:pt>
                <c:pt idx="1">
                  <c:v>0</c:v>
                </c:pt>
                <c:pt idx="2">
                  <c:v>0</c:v>
                </c:pt>
                <c:pt idx="3">
                  <c:v>0</c:v>
                </c:pt>
                <c:pt idx="4">
                  <c:v>10458331.49</c:v>
                </c:pt>
                <c:pt idx="5">
                  <c:v>13005541.49</c:v>
                </c:pt>
                <c:pt idx="6">
                  <c:v>13799241.49</c:v>
                </c:pt>
                <c:pt idx="7">
                  <c:v>13799241.49</c:v>
                </c:pt>
              </c:numCache>
            </c:numRef>
          </c:val>
          <c:smooth val="0"/>
          <c:extLst>
            <c:ext xmlns:c16="http://schemas.microsoft.com/office/drawing/2014/chart" uri="{C3380CC4-5D6E-409C-BE32-E72D297353CC}">
              <c16:uniqueId val="{00000000-38AB-4CFF-860F-419EC1F2BCAF}"/>
            </c:ext>
          </c:extLst>
        </c:ser>
        <c:ser>
          <c:idx val="2"/>
          <c:order val="1"/>
          <c:tx>
            <c:v>Skutečné způsobilé výdaje (AC-ZV)</c:v>
          </c:tx>
          <c:spPr>
            <a:ln w="25400">
              <a:solidFill>
                <a:srgbClr val="FF0000"/>
              </a:solidFill>
              <a:prstDash val="solid"/>
            </a:ln>
          </c:spPr>
          <c:marker>
            <c:symbol val="circle"/>
            <c:size val="5"/>
            <c:spPr>
              <a:solidFill>
                <a:srgbClr val="FF0000"/>
              </a:solidFill>
              <a:ln>
                <a:solidFill>
                  <a:srgbClr val="FF0000"/>
                </a:solidFill>
                <a:prstDash val="solid"/>
              </a:ln>
            </c:spPr>
          </c:marker>
          <c:cat>
            <c:numRef>
              <c:f>'EVA Report'!$D$34:$K$34</c:f>
              <c:numCache>
                <c:formatCode>[$-405]mmm\-yy;@</c:formatCode>
                <c:ptCount val="8"/>
                <c:pt idx="0">
                  <c:v>43435</c:v>
                </c:pt>
                <c:pt idx="1">
                  <c:v>43466</c:v>
                </c:pt>
                <c:pt idx="2">
                  <c:v>43497</c:v>
                </c:pt>
                <c:pt idx="3">
                  <c:v>43525</c:v>
                </c:pt>
                <c:pt idx="4">
                  <c:v>43556</c:v>
                </c:pt>
                <c:pt idx="5">
                  <c:v>43586</c:v>
                </c:pt>
                <c:pt idx="6">
                  <c:v>43617</c:v>
                </c:pt>
                <c:pt idx="7">
                  <c:v>43647</c:v>
                </c:pt>
              </c:numCache>
            </c:numRef>
          </c:cat>
          <c:val>
            <c:numRef>
              <c:f>AC!$D$34:$K$34</c:f>
              <c:numCache>
                <c:formatCode>#,##0.00</c:formatCode>
                <c:ptCount val="8"/>
                <c:pt idx="0">
                  <c:v>0</c:v>
                </c:pt>
                <c:pt idx="1">
                  <c:v>0</c:v>
                </c:pt>
                <c:pt idx="2">
                  <c:v>0</c:v>
                </c:pt>
                <c:pt idx="3">
                  <c:v>0</c:v>
                </c:pt>
                <c:pt idx="4">
                  <c:v>0</c:v>
                </c:pt>
                <c:pt idx="5">
                  <c:v>10461759.5</c:v>
                </c:pt>
                <c:pt idx="6">
                  <c:v>13777059.5</c:v>
                </c:pt>
                <c:pt idx="7">
                  <c:v>13777059.5</c:v>
                </c:pt>
              </c:numCache>
            </c:numRef>
          </c:val>
          <c:smooth val="0"/>
          <c:extLst>
            <c:ext xmlns:c16="http://schemas.microsoft.com/office/drawing/2014/chart" uri="{C3380CC4-5D6E-409C-BE32-E72D297353CC}">
              <c16:uniqueId val="{00000002-38AB-4CFF-860F-419EC1F2BCAF}"/>
            </c:ext>
          </c:extLst>
        </c:ser>
        <c:dLbls>
          <c:showLegendKey val="0"/>
          <c:showVal val="0"/>
          <c:showCatName val="0"/>
          <c:showSerName val="0"/>
          <c:showPercent val="0"/>
          <c:showBubbleSize val="0"/>
        </c:dLbls>
        <c:marker val="1"/>
        <c:smooth val="0"/>
        <c:axId val="516938104"/>
        <c:axId val="516941240"/>
      </c:lineChart>
      <c:dateAx>
        <c:axId val="516938104"/>
        <c:scaling>
          <c:orientation val="minMax"/>
        </c:scaling>
        <c:delete val="0"/>
        <c:axPos val="b"/>
        <c:title>
          <c:tx>
            <c:rich>
              <a:bodyPr/>
              <a:lstStyle/>
              <a:p>
                <a:pPr>
                  <a:defRPr sz="1000" b="1" i="0" u="none" strike="noStrike" baseline="0">
                    <a:solidFill>
                      <a:srgbClr val="000000"/>
                    </a:solidFill>
                    <a:latin typeface="Arial"/>
                    <a:ea typeface="Arial"/>
                    <a:cs typeface="Arial"/>
                  </a:defRPr>
                </a:pPr>
                <a:r>
                  <a:rPr lang="cs-CZ"/>
                  <a:t>Realizační</a:t>
                </a:r>
                <a:r>
                  <a:rPr lang="cs-CZ" baseline="0"/>
                  <a:t> fáze projektu</a:t>
                </a:r>
                <a:r>
                  <a:rPr lang="cs-CZ"/>
                  <a:t> </a:t>
                </a:r>
                <a:endParaRPr lang="en-US"/>
              </a:p>
            </c:rich>
          </c:tx>
          <c:layout>
            <c:manualLayout>
              <c:xMode val="edge"/>
              <c:yMode val="edge"/>
              <c:x val="0.47790556912618298"/>
              <c:y val="0.93594405803572855"/>
            </c:manualLayout>
          </c:layout>
          <c:overlay val="0"/>
          <c:spPr>
            <a:noFill/>
            <a:ln w="25400">
              <a:noFill/>
            </a:ln>
          </c:spPr>
        </c:title>
        <c:numFmt formatCode="[$-405]mmm\-yy;@" sourceLinked="1"/>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cs-CZ"/>
          </a:p>
        </c:txPr>
        <c:crossAx val="516941240"/>
        <c:crosses val="autoZero"/>
        <c:auto val="1"/>
        <c:lblOffset val="100"/>
        <c:baseTimeUnit val="months"/>
      </c:dateAx>
      <c:valAx>
        <c:axId val="516941240"/>
        <c:scaling>
          <c:orientation val="minMax"/>
          <c:max val="14000000"/>
        </c:scaling>
        <c:delete val="0"/>
        <c:axPos val="l"/>
        <c:numFmt formatCode="#,##0.00\ &quot;Kč&quot;" sourceLinked="0"/>
        <c:majorTickMark val="out"/>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cs-CZ"/>
          </a:p>
        </c:txPr>
        <c:crossAx val="516938104"/>
        <c:crosses val="autoZero"/>
        <c:crossBetween val="between"/>
        <c:majorUnit val="500000"/>
      </c:valAx>
      <c:spPr>
        <a:noFill/>
        <a:ln w="25400">
          <a:noFill/>
        </a:ln>
      </c:spPr>
    </c:plotArea>
    <c:legend>
      <c:legendPos val="r"/>
      <c:layout>
        <c:manualLayout>
          <c:xMode val="edge"/>
          <c:yMode val="edge"/>
          <c:x val="0.14198391291054016"/>
          <c:y val="9.0433876204503022E-2"/>
          <c:w val="0.25928060001862385"/>
          <c:h val="0.19961671293957034"/>
        </c:manualLayout>
      </c:layout>
      <c:overlay val="0"/>
      <c:spPr>
        <a:solidFill>
          <a:srgbClr val="FFFFFF"/>
        </a:solidFill>
        <a:ln w="3175">
          <a:solidFill>
            <a:srgbClr val="000000"/>
          </a:solidFill>
          <a:prstDash val="solid"/>
        </a:ln>
      </c:spPr>
      <c:txPr>
        <a:bodyPr/>
        <a:lstStyle/>
        <a:p>
          <a:pPr>
            <a:defRPr sz="1010" b="0" i="0" u="none" strike="noStrike" baseline="0">
              <a:solidFill>
                <a:srgbClr val="000000"/>
              </a:solidFill>
              <a:latin typeface="Arial"/>
              <a:ea typeface="Arial"/>
              <a:cs typeface="Arial"/>
            </a:defRPr>
          </a:pPr>
          <a:endParaRPr lang="cs-CZ"/>
        </a:p>
      </c:txPr>
    </c:legend>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cs-CZ"/>
    </a:p>
  </c:txPr>
  <c:printSettings>
    <c:headerFooter alignWithMargins="0"/>
    <c:pageMargins b="1" l="0.75000000000000056" r="0.75000000000000056" t="1" header="0.5" footer="0.5"/>
    <c:pageSetup orientation="landscape"/>
  </c:printSettings>
</c:chartSpac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hyperlink" Target="https://www.vertex42.com/" TargetMode="Externa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6</xdr:col>
      <xdr:colOff>4711</xdr:colOff>
      <xdr:row>0</xdr:row>
      <xdr:rowOff>143387</xdr:rowOff>
    </xdr:from>
    <xdr:to>
      <xdr:col>12</xdr:col>
      <xdr:colOff>4143375</xdr:colOff>
      <xdr:row>31</xdr:row>
      <xdr:rowOff>102420</xdr:rowOff>
    </xdr:to>
    <xdr:graphicFrame macro="">
      <xdr:nvGraphicFramePr>
        <xdr:cNvPr id="1067" name="Chart 39">
          <a:extLst>
            <a:ext uri="{FF2B5EF4-FFF2-40B4-BE49-F238E27FC236}">
              <a16:creationId xmlns:a16="http://schemas.microsoft.com/office/drawing/2014/main" id="{00000000-0008-0000-0000-00002B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13</xdr:col>
      <xdr:colOff>24765</xdr:colOff>
      <xdr:row>0</xdr:row>
      <xdr:rowOff>95250</xdr:rowOff>
    </xdr:from>
    <xdr:to>
      <xdr:col>15</xdr:col>
      <xdr:colOff>5071</xdr:colOff>
      <xdr:row>1</xdr:row>
      <xdr:rowOff>169571</xdr:rowOff>
    </xdr:to>
    <xdr:pic>
      <xdr:nvPicPr>
        <xdr:cNvPr id="4" name="Picture 2">
          <a:hlinkClick xmlns:r="http://schemas.openxmlformats.org/officeDocument/2006/relationships" r:id="rId2"/>
          <a:extLst>
            <a:ext uri="{FF2B5EF4-FFF2-40B4-BE49-F238E27FC236}">
              <a16:creationId xmlns:a16="http://schemas.microsoft.com/office/drawing/2014/main" id="{00000000-0008-0000-0200-000003000000}"/>
            </a:ext>
          </a:extLst>
        </xdr:cNvPr>
        <xdr:cNvPicPr>
          <a:picLocks noChangeAspect="1"/>
        </xdr:cNvPicPr>
      </xdr:nvPicPr>
      <xdr:blipFill>
        <a:blip xmlns:r="http://schemas.openxmlformats.org/officeDocument/2006/relationships" r:embed="rId3"/>
        <a:stretch>
          <a:fillRect/>
        </a:stretch>
      </xdr:blipFill>
      <xdr:spPr>
        <a:xfrm>
          <a:off x="9940290" y="95250"/>
          <a:ext cx="1323331" cy="302921"/>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12</xdr:col>
      <xdr:colOff>123825</xdr:colOff>
      <xdr:row>2</xdr:row>
      <xdr:rowOff>38100</xdr:rowOff>
    </xdr:from>
    <xdr:to>
      <xdr:col>24</xdr:col>
      <xdr:colOff>523875</xdr:colOff>
      <xdr:row>33</xdr:row>
      <xdr:rowOff>22021</xdr:rowOff>
    </xdr:to>
    <xdr:graphicFrame macro="">
      <xdr:nvGraphicFramePr>
        <xdr:cNvPr id="2" name="Chart 39">
          <a:extLst>
            <a:ext uri="{FF2B5EF4-FFF2-40B4-BE49-F238E27FC236}">
              <a16:creationId xmlns:a16="http://schemas.microsoft.com/office/drawing/2014/main" id="{00000000-0008-0000-0000-00002B04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12</xdr:col>
      <xdr:colOff>28575</xdr:colOff>
      <xdr:row>14</xdr:row>
      <xdr:rowOff>0</xdr:rowOff>
    </xdr:from>
    <xdr:to>
      <xdr:col>12</xdr:col>
      <xdr:colOff>276225</xdr:colOff>
      <xdr:row>18</xdr:row>
      <xdr:rowOff>0</xdr:rowOff>
    </xdr:to>
    <xdr:sp macro="" textlink="">
      <xdr:nvSpPr>
        <xdr:cNvPr id="4" name="Right Brace 3">
          <a:extLst>
            <a:ext uri="{FF2B5EF4-FFF2-40B4-BE49-F238E27FC236}">
              <a16:creationId xmlns:a16="http://schemas.microsoft.com/office/drawing/2014/main" id="{00000000-0008-0000-0300-000004000000}"/>
            </a:ext>
          </a:extLst>
        </xdr:cNvPr>
        <xdr:cNvSpPr/>
      </xdr:nvSpPr>
      <xdr:spPr>
        <a:xfrm>
          <a:off x="14001750" y="3314700"/>
          <a:ext cx="247650" cy="704850"/>
        </a:xfrm>
        <a:prstGeom prst="rightBrace">
          <a:avLst/>
        </a:prstGeom>
        <a:ln>
          <a:solidFill>
            <a:schemeClr val="tx2"/>
          </a:solidFill>
        </a:ln>
      </xdr:spPr>
      <xdr:style>
        <a:lnRef idx="2">
          <a:schemeClr val="accent1"/>
        </a:lnRef>
        <a:fillRef idx="0">
          <a:schemeClr val="accent1"/>
        </a:fillRef>
        <a:effectRef idx="1">
          <a:schemeClr val="accent1"/>
        </a:effectRef>
        <a:fontRef idx="minor">
          <a:schemeClr val="tx1"/>
        </a:fontRef>
      </xdr:style>
      <xdr:txBody>
        <a:bodyPr vertOverflow="clip" rtlCol="0" anchor="ctr"/>
        <a:lstStyle/>
        <a:p>
          <a:pPr algn="ctr"/>
          <a:endParaRPr lang="en-US" sz="1100"/>
        </a:p>
      </xdr:txBody>
    </xdr:sp>
    <xdr:clientData/>
  </xdr:twoCellAnchor>
  <xdr:twoCellAnchor>
    <xdr:from>
      <xdr:col>14</xdr:col>
      <xdr:colOff>66674</xdr:colOff>
      <xdr:row>6</xdr:row>
      <xdr:rowOff>190501</xdr:rowOff>
    </xdr:from>
    <xdr:to>
      <xdr:col>18</xdr:col>
      <xdr:colOff>152400</xdr:colOff>
      <xdr:row>14</xdr:row>
      <xdr:rowOff>142875</xdr:rowOff>
    </xdr:to>
    <xdr:sp macro="" textlink="">
      <xdr:nvSpPr>
        <xdr:cNvPr id="5" name="Line Callout 1 (Accent Bar) 4">
          <a:extLst>
            <a:ext uri="{FF2B5EF4-FFF2-40B4-BE49-F238E27FC236}">
              <a16:creationId xmlns:a16="http://schemas.microsoft.com/office/drawing/2014/main" id="{00000000-0008-0000-0300-000005000000}"/>
            </a:ext>
          </a:extLst>
        </xdr:cNvPr>
        <xdr:cNvSpPr/>
      </xdr:nvSpPr>
      <xdr:spPr>
        <a:xfrm>
          <a:off x="16506824" y="1619251"/>
          <a:ext cx="2524126" cy="1838324"/>
        </a:xfrm>
        <a:prstGeom prst="accentCallout1">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rtlCol="0" anchor="ctr"/>
        <a:lstStyle/>
        <a:p>
          <a:pPr algn="ctr"/>
          <a:r>
            <a:rPr lang="cs-CZ" sz="1400"/>
            <a:t>V modelovém příkladu je projekt pod úrovní svých plánovaných nákladů (ušetřeno</a:t>
          </a:r>
          <a:r>
            <a:rPr lang="cs-CZ" sz="1400" baseline="0"/>
            <a:t> 154 tis. Kč) a uskutečnil  všechny své výdaje v rámci časového harmonoramu. </a:t>
          </a:r>
          <a:endParaRPr lang="en-US" sz="1400"/>
        </a:p>
      </xdr:txBody>
    </xdr:sp>
    <xdr:clientData/>
  </xdr:twoCellAnchor>
</xdr:wsDr>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celář">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vertex42.com/ExcelTemplates/earned-value-management.html" TargetMode="External"/><Relationship Id="rId1" Type="http://schemas.openxmlformats.org/officeDocument/2006/relationships/hyperlink" Target="http://www.vertex42.com/ExcelTemplates/earned-value-management.html" TargetMode="External"/><Relationship Id="rId6" Type="http://schemas.openxmlformats.org/officeDocument/2006/relationships/comments" Target="../comments1.xml"/><Relationship Id="rId5" Type="http://schemas.openxmlformats.org/officeDocument/2006/relationships/vmlDrawing" Target="../drawings/vmlDrawing1.vml"/><Relationship Id="rId4"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comments" Target="../comments4.xml"/><Relationship Id="rId1" Type="http://schemas.openxmlformats.org/officeDocument/2006/relationships/vmlDrawing" Target="../drawings/vmlDrawing4.v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rgb="FFFF0000"/>
    <pageSetUpPr fitToPage="1"/>
  </sheetPr>
  <dimension ref="A1:N55"/>
  <sheetViews>
    <sheetView showGridLines="0" topLeftCell="A7" zoomScaleNormal="100" workbookViewId="0">
      <selection activeCell="M36" sqref="M36"/>
    </sheetView>
  </sheetViews>
  <sheetFormatPr defaultRowHeight="12.75" x14ac:dyDescent="0.2"/>
  <cols>
    <col min="1" max="1" width="6.5703125" customWidth="1"/>
    <col min="2" max="2" width="82" customWidth="1"/>
    <col min="3" max="3" width="17.42578125" customWidth="1"/>
    <col min="4" max="7" width="8.7109375" customWidth="1"/>
    <col min="8" max="10" width="13.85546875" customWidth="1"/>
    <col min="11" max="11" width="13.140625" bestFit="1" customWidth="1"/>
    <col min="12" max="12" width="2.28515625" customWidth="1"/>
    <col min="13" max="13" width="77" style="27" customWidth="1"/>
    <col min="14" max="14" width="9.7109375" customWidth="1"/>
    <col min="15" max="15" width="10.42578125" customWidth="1"/>
  </cols>
  <sheetData>
    <row r="1" spans="1:14" ht="18" x14ac:dyDescent="0.25">
      <c r="A1" s="96" t="s">
        <v>94</v>
      </c>
      <c r="B1" s="2"/>
      <c r="C1" s="2"/>
      <c r="D1" s="2"/>
      <c r="E1" s="2"/>
      <c r="G1" s="2"/>
    </row>
    <row r="2" spans="1:14" ht="20.25" x14ac:dyDescent="0.3">
      <c r="A2" s="15"/>
      <c r="B2" s="2"/>
      <c r="C2" s="2"/>
      <c r="D2" s="2"/>
      <c r="E2" s="2"/>
      <c r="G2" s="2"/>
    </row>
    <row r="3" spans="1:14" ht="18" x14ac:dyDescent="0.25">
      <c r="A3" s="97" t="s">
        <v>75</v>
      </c>
      <c r="B3" s="2"/>
      <c r="C3" s="2"/>
      <c r="D3" s="2"/>
      <c r="E3" s="2"/>
      <c r="F3" s="2"/>
      <c r="G3" s="2"/>
    </row>
    <row r="4" spans="1:14" x14ac:dyDescent="0.2">
      <c r="A4" s="2"/>
      <c r="B4" s="2"/>
      <c r="C4" s="2"/>
      <c r="D4" s="2"/>
      <c r="E4" s="2"/>
      <c r="F4" s="2"/>
      <c r="G4" s="2"/>
      <c r="M4" s="28" t="s">
        <v>10</v>
      </c>
      <c r="N4" s="1" t="s">
        <v>10</v>
      </c>
    </row>
    <row r="5" spans="1:14" x14ac:dyDescent="0.2">
      <c r="A5" s="2"/>
      <c r="B5" s="93" t="s">
        <v>62</v>
      </c>
      <c r="C5" s="46" t="s">
        <v>97</v>
      </c>
      <c r="D5" s="14"/>
      <c r="E5" s="14"/>
      <c r="F5" s="2"/>
      <c r="G5" s="2"/>
      <c r="M5" s="29" t="s">
        <v>22</v>
      </c>
      <c r="N5" s="43" t="s">
        <v>30</v>
      </c>
    </row>
    <row r="6" spans="1:14" x14ac:dyDescent="0.2">
      <c r="A6" s="2"/>
      <c r="B6" s="93" t="s">
        <v>63</v>
      </c>
      <c r="C6" s="122" t="s">
        <v>73</v>
      </c>
      <c r="D6" s="123"/>
      <c r="E6" s="2"/>
      <c r="F6" s="2"/>
      <c r="G6" s="2"/>
    </row>
    <row r="7" spans="1:14" x14ac:dyDescent="0.2">
      <c r="A7" s="2"/>
      <c r="B7" s="2"/>
      <c r="C7" s="5" t="s">
        <v>1</v>
      </c>
      <c r="D7" s="2"/>
      <c r="E7" s="2"/>
      <c r="F7" s="2"/>
      <c r="G7" s="2"/>
    </row>
    <row r="8" spans="1:14" x14ac:dyDescent="0.2">
      <c r="A8" s="2"/>
      <c r="B8" s="93" t="s">
        <v>64</v>
      </c>
      <c r="C8" s="124" t="s">
        <v>74</v>
      </c>
      <c r="D8" s="125"/>
      <c r="E8" s="2"/>
      <c r="F8" s="2"/>
      <c r="G8" s="2"/>
    </row>
    <row r="9" spans="1:14" x14ac:dyDescent="0.2">
      <c r="A9" s="2"/>
      <c r="B9" s="2"/>
      <c r="C9" s="5"/>
      <c r="D9" s="2"/>
      <c r="E9" s="2"/>
      <c r="F9" s="2"/>
      <c r="G9" s="2"/>
    </row>
    <row r="10" spans="1:14" x14ac:dyDescent="0.2">
      <c r="A10" s="74" t="s">
        <v>35</v>
      </c>
      <c r="B10" s="16"/>
      <c r="C10" s="5"/>
      <c r="D10" s="2"/>
      <c r="E10" s="2"/>
      <c r="F10" s="2"/>
      <c r="G10" s="2"/>
    </row>
    <row r="11" spans="1:14" x14ac:dyDescent="0.2">
      <c r="A11" s="2"/>
      <c r="B11" s="126" t="s">
        <v>96</v>
      </c>
      <c r="C11" s="127"/>
      <c r="D11" s="127"/>
      <c r="E11" s="127"/>
      <c r="F11" s="2"/>
      <c r="G11" s="2"/>
    </row>
    <row r="12" spans="1:14" x14ac:dyDescent="0.2">
      <c r="A12" s="2"/>
      <c r="B12" s="127"/>
      <c r="C12" s="127"/>
      <c r="D12" s="127"/>
      <c r="E12" s="127"/>
      <c r="F12" s="2"/>
      <c r="G12" s="2"/>
    </row>
    <row r="13" spans="1:14" x14ac:dyDescent="0.2">
      <c r="A13" s="2"/>
      <c r="B13" s="127"/>
      <c r="C13" s="127"/>
      <c r="D13" s="127"/>
      <c r="E13" s="127"/>
      <c r="F13" s="2"/>
      <c r="G13" s="2"/>
    </row>
    <row r="14" spans="1:14" x14ac:dyDescent="0.2">
      <c r="A14" s="2"/>
      <c r="B14" s="127"/>
      <c r="C14" s="127"/>
      <c r="D14" s="127"/>
      <c r="E14" s="127"/>
      <c r="F14" s="2"/>
      <c r="G14" s="2"/>
    </row>
    <row r="15" spans="1:14" x14ac:dyDescent="0.2">
      <c r="A15" s="2"/>
      <c r="B15" s="127"/>
      <c r="C15" s="127"/>
      <c r="D15" s="127"/>
      <c r="E15" s="127"/>
      <c r="F15" s="2"/>
      <c r="G15" s="2"/>
    </row>
    <row r="16" spans="1:14" x14ac:dyDescent="0.2">
      <c r="A16" s="2"/>
      <c r="B16" s="127"/>
      <c r="C16" s="127"/>
      <c r="D16" s="127"/>
      <c r="E16" s="127"/>
      <c r="F16" s="2"/>
      <c r="G16" s="2"/>
    </row>
    <row r="17" spans="1:7" x14ac:dyDescent="0.2">
      <c r="A17" s="2"/>
      <c r="B17" s="127"/>
      <c r="C17" s="127"/>
      <c r="D17" s="127"/>
      <c r="E17" s="127"/>
      <c r="F17" s="2"/>
      <c r="G17" s="2"/>
    </row>
    <row r="18" spans="1:7" x14ac:dyDescent="0.2">
      <c r="A18" s="2"/>
      <c r="B18" s="127"/>
      <c r="C18" s="127"/>
      <c r="D18" s="127"/>
      <c r="E18" s="127"/>
      <c r="F18" s="2"/>
      <c r="G18" s="2"/>
    </row>
    <row r="19" spans="1:7" x14ac:dyDescent="0.2">
      <c r="A19" s="2"/>
      <c r="B19" s="127"/>
      <c r="C19" s="127"/>
      <c r="D19" s="127"/>
      <c r="E19" s="127"/>
      <c r="F19" s="2"/>
      <c r="G19" s="2"/>
    </row>
    <row r="20" spans="1:7" x14ac:dyDescent="0.2">
      <c r="A20" s="2"/>
      <c r="B20" s="127"/>
      <c r="C20" s="127"/>
      <c r="D20" s="127"/>
      <c r="E20" s="127"/>
      <c r="F20" s="2"/>
      <c r="G20" s="2"/>
    </row>
    <row r="21" spans="1:7" x14ac:dyDescent="0.2">
      <c r="A21" s="2"/>
      <c r="B21" s="127"/>
      <c r="C21" s="127"/>
      <c r="D21" s="127"/>
      <c r="E21" s="127"/>
      <c r="F21" s="2"/>
      <c r="G21" s="2"/>
    </row>
    <row r="22" spans="1:7" x14ac:dyDescent="0.2">
      <c r="A22" s="2"/>
      <c r="B22" s="127"/>
      <c r="C22" s="127"/>
      <c r="D22" s="127"/>
      <c r="E22" s="127"/>
      <c r="F22" s="2"/>
      <c r="G22" s="2"/>
    </row>
    <row r="23" spans="1:7" x14ac:dyDescent="0.2">
      <c r="A23" s="2"/>
      <c r="B23" s="127"/>
      <c r="C23" s="127"/>
      <c r="D23" s="127"/>
      <c r="E23" s="127"/>
      <c r="F23" s="2"/>
      <c r="G23" s="2"/>
    </row>
    <row r="24" spans="1:7" x14ac:dyDescent="0.2">
      <c r="A24" s="2"/>
      <c r="B24" s="127"/>
      <c r="C24" s="127"/>
      <c r="D24" s="127"/>
      <c r="E24" s="127"/>
      <c r="F24" s="2"/>
      <c r="G24" s="2"/>
    </row>
    <row r="25" spans="1:7" x14ac:dyDescent="0.2">
      <c r="A25" s="2"/>
      <c r="B25" s="127"/>
      <c r="C25" s="127"/>
      <c r="D25" s="127"/>
      <c r="E25" s="127"/>
      <c r="F25" s="2"/>
      <c r="G25" s="2"/>
    </row>
    <row r="26" spans="1:7" x14ac:dyDescent="0.2">
      <c r="A26" s="2"/>
      <c r="B26" s="127"/>
      <c r="C26" s="127"/>
      <c r="D26" s="127"/>
      <c r="E26" s="127"/>
      <c r="F26" s="2"/>
      <c r="G26" s="2"/>
    </row>
    <row r="27" spans="1:7" x14ac:dyDescent="0.2">
      <c r="A27" s="2"/>
      <c r="B27" s="127"/>
      <c r="C27" s="127"/>
      <c r="D27" s="127"/>
      <c r="E27" s="127"/>
      <c r="F27" s="2"/>
      <c r="G27" s="2"/>
    </row>
    <row r="28" spans="1:7" x14ac:dyDescent="0.2">
      <c r="A28" s="2"/>
      <c r="B28" s="127"/>
      <c r="C28" s="127"/>
      <c r="D28" s="127"/>
      <c r="E28" s="127"/>
      <c r="F28" s="2"/>
      <c r="G28" s="2"/>
    </row>
    <row r="29" spans="1:7" x14ac:dyDescent="0.2">
      <c r="A29" s="2"/>
      <c r="B29" s="127"/>
      <c r="C29" s="127"/>
      <c r="D29" s="127"/>
      <c r="E29" s="127"/>
      <c r="F29" s="2"/>
      <c r="G29" s="2"/>
    </row>
    <row r="30" spans="1:7" x14ac:dyDescent="0.2">
      <c r="A30" s="2"/>
      <c r="B30" s="127"/>
      <c r="C30" s="127"/>
      <c r="D30" s="127"/>
      <c r="E30" s="127"/>
      <c r="F30" s="2"/>
      <c r="G30" s="2"/>
    </row>
    <row r="31" spans="1:7" ht="18" x14ac:dyDescent="0.25">
      <c r="B31" s="75" t="s">
        <v>77</v>
      </c>
      <c r="D31" s="42"/>
      <c r="E31" s="42"/>
      <c r="F31" s="2"/>
      <c r="G31" s="2"/>
    </row>
    <row r="32" spans="1:7" x14ac:dyDescent="0.2">
      <c r="A32" s="57"/>
      <c r="B32" s="2"/>
      <c r="C32" s="5"/>
      <c r="D32" s="2"/>
      <c r="E32" s="2"/>
      <c r="F32" s="2"/>
      <c r="G32" s="2"/>
    </row>
    <row r="33" spans="1:13" ht="15.75" x14ac:dyDescent="0.25">
      <c r="A33" s="9" t="s">
        <v>45</v>
      </c>
      <c r="B33" s="2"/>
      <c r="C33" s="2"/>
      <c r="D33" s="7"/>
      <c r="E33" s="2"/>
      <c r="F33" s="2"/>
    </row>
    <row r="34" spans="1:13" x14ac:dyDescent="0.2">
      <c r="A34" s="21" t="s">
        <v>2</v>
      </c>
      <c r="B34" s="54" t="s">
        <v>33</v>
      </c>
      <c r="C34" s="23" t="s">
        <v>8</v>
      </c>
      <c r="D34" s="47">
        <v>43435</v>
      </c>
      <c r="E34" s="47">
        <v>43466</v>
      </c>
      <c r="F34" s="47">
        <v>43497</v>
      </c>
      <c r="G34" s="47">
        <v>43525</v>
      </c>
      <c r="H34" s="47">
        <v>43556</v>
      </c>
      <c r="I34" s="47">
        <v>43586</v>
      </c>
      <c r="J34" s="47">
        <v>43617</v>
      </c>
      <c r="K34" s="47">
        <v>43647</v>
      </c>
      <c r="M34" s="30" t="s">
        <v>12</v>
      </c>
    </row>
    <row r="35" spans="1:13" x14ac:dyDescent="0.2">
      <c r="A35" s="64">
        <v>1</v>
      </c>
      <c r="B35" s="20" t="s">
        <v>31</v>
      </c>
      <c r="C35" s="68">
        <f>SUM(D35:L35)</f>
        <v>10149180</v>
      </c>
      <c r="D35" s="44">
        <v>0</v>
      </c>
      <c r="E35" s="44">
        <v>0</v>
      </c>
      <c r="F35" s="44">
        <v>0</v>
      </c>
      <c r="G35" s="44">
        <v>0</v>
      </c>
      <c r="H35" s="44">
        <v>10149180</v>
      </c>
      <c r="I35" s="44">
        <v>0</v>
      </c>
      <c r="J35" s="44">
        <v>0</v>
      </c>
      <c r="K35" s="44">
        <v>0</v>
      </c>
      <c r="L35" s="18"/>
      <c r="M35" s="30" t="s">
        <v>41</v>
      </c>
    </row>
    <row r="36" spans="1:13" x14ac:dyDescent="0.2">
      <c r="A36" s="64">
        <v>2</v>
      </c>
      <c r="B36" s="19" t="s">
        <v>34</v>
      </c>
      <c r="C36" s="68">
        <f t="shared" ref="C36:C41" si="0">SUM(D36:K36)</f>
        <v>2550000</v>
      </c>
      <c r="D36" s="45">
        <v>0</v>
      </c>
      <c r="E36" s="45">
        <v>0</v>
      </c>
      <c r="F36" s="45">
        <v>0</v>
      </c>
      <c r="G36" s="45">
        <v>0</v>
      </c>
      <c r="H36" s="45">
        <v>2550000</v>
      </c>
      <c r="I36" s="45">
        <v>0</v>
      </c>
      <c r="J36" s="45">
        <v>0</v>
      </c>
      <c r="K36" s="45">
        <v>0</v>
      </c>
      <c r="L36" s="18"/>
    </row>
    <row r="37" spans="1:13" x14ac:dyDescent="0.2">
      <c r="A37" s="64">
        <v>3</v>
      </c>
      <c r="B37" s="19" t="s">
        <v>36</v>
      </c>
      <c r="C37" s="68">
        <f t="shared" si="0"/>
        <v>379650</v>
      </c>
      <c r="D37" s="45">
        <v>0</v>
      </c>
      <c r="E37" s="45">
        <v>0</v>
      </c>
      <c r="F37" s="45">
        <v>0</v>
      </c>
      <c r="G37" s="45">
        <v>0</v>
      </c>
      <c r="H37" s="45">
        <v>379650</v>
      </c>
      <c r="I37" s="45">
        <v>0</v>
      </c>
      <c r="J37" s="45">
        <v>0</v>
      </c>
      <c r="K37" s="45">
        <v>0</v>
      </c>
      <c r="L37" s="18"/>
    </row>
    <row r="38" spans="1:13" x14ac:dyDescent="0.2">
      <c r="A38" s="64">
        <v>4</v>
      </c>
      <c r="B38" s="19" t="s">
        <v>37</v>
      </c>
      <c r="C38" s="68">
        <f t="shared" si="0"/>
        <v>299076</v>
      </c>
      <c r="D38" s="45">
        <v>0</v>
      </c>
      <c r="E38" s="45">
        <v>0</v>
      </c>
      <c r="F38" s="45">
        <v>0</v>
      </c>
      <c r="G38" s="45">
        <v>0</v>
      </c>
      <c r="H38" s="45">
        <v>0</v>
      </c>
      <c r="I38" s="45">
        <v>299076</v>
      </c>
      <c r="J38" s="45">
        <v>0</v>
      </c>
      <c r="K38" s="45">
        <v>0</v>
      </c>
      <c r="L38" s="18"/>
    </row>
    <row r="39" spans="1:13" x14ac:dyDescent="0.2">
      <c r="A39" s="64">
        <v>5</v>
      </c>
      <c r="B39" s="19" t="s">
        <v>38</v>
      </c>
      <c r="C39" s="68">
        <f t="shared" si="0"/>
        <v>285552</v>
      </c>
      <c r="D39" s="45">
        <v>0</v>
      </c>
      <c r="E39" s="45">
        <v>0</v>
      </c>
      <c r="F39" s="45">
        <v>0</v>
      </c>
      <c r="G39" s="45">
        <v>0</v>
      </c>
      <c r="H39" s="45">
        <v>0</v>
      </c>
      <c r="I39" s="45">
        <v>285552</v>
      </c>
      <c r="J39" s="45">
        <v>0</v>
      </c>
      <c r="K39" s="45">
        <v>0</v>
      </c>
      <c r="L39" s="18"/>
    </row>
    <row r="40" spans="1:13" x14ac:dyDescent="0.2">
      <c r="A40" s="64">
        <v>6</v>
      </c>
      <c r="B40" s="19" t="s">
        <v>39</v>
      </c>
      <c r="C40" s="68">
        <f t="shared" si="0"/>
        <v>135750</v>
      </c>
      <c r="D40" s="45">
        <v>0</v>
      </c>
      <c r="E40" s="45">
        <v>0</v>
      </c>
      <c r="F40" s="45">
        <v>0</v>
      </c>
      <c r="G40" s="45">
        <v>0</v>
      </c>
      <c r="H40" s="45">
        <v>0</v>
      </c>
      <c r="I40" s="45">
        <v>135750</v>
      </c>
      <c r="J40" s="45">
        <v>0</v>
      </c>
      <c r="K40" s="45">
        <v>0</v>
      </c>
      <c r="L40" s="69"/>
      <c r="M40" s="70"/>
    </row>
    <row r="41" spans="1:13" x14ac:dyDescent="0.2">
      <c r="A41" s="64">
        <v>7</v>
      </c>
      <c r="B41" s="19" t="s">
        <v>40</v>
      </c>
      <c r="C41" s="68">
        <f t="shared" si="0"/>
        <v>132000</v>
      </c>
      <c r="D41" s="45">
        <v>0</v>
      </c>
      <c r="E41" s="45">
        <v>0</v>
      </c>
      <c r="F41" s="45">
        <v>0</v>
      </c>
      <c r="G41" s="45">
        <v>0</v>
      </c>
      <c r="H41" s="45">
        <v>0</v>
      </c>
      <c r="I41" s="45">
        <v>0</v>
      </c>
      <c r="J41" s="45">
        <v>132000</v>
      </c>
      <c r="K41" s="45">
        <v>0</v>
      </c>
      <c r="L41" s="18"/>
    </row>
    <row r="42" spans="1:13" ht="13.5" thickBot="1" x14ac:dyDescent="0.25">
      <c r="A42" s="12" t="s">
        <v>65</v>
      </c>
      <c r="B42" s="4"/>
      <c r="C42" s="4"/>
      <c r="D42" s="4"/>
      <c r="E42" s="4"/>
      <c r="F42" s="4"/>
      <c r="G42" s="4"/>
      <c r="H42" s="4"/>
      <c r="I42" s="4"/>
      <c r="J42" s="4"/>
      <c r="K42" s="4"/>
      <c r="L42" s="18"/>
      <c r="M42" s="30" t="s">
        <v>13</v>
      </c>
    </row>
    <row r="43" spans="1:13" ht="13.5" thickBot="1" x14ac:dyDescent="0.25">
      <c r="A43" s="18"/>
      <c r="B43" s="52" t="s">
        <v>67</v>
      </c>
      <c r="C43" s="59">
        <f>SUM(C35:C41)</f>
        <v>13931208</v>
      </c>
      <c r="D43" s="60">
        <f>SUM(D35:D41)</f>
        <v>0</v>
      </c>
      <c r="E43" s="60">
        <f t="shared" ref="E43:K43" si="1">SUM(E35:E41)</f>
        <v>0</v>
      </c>
      <c r="F43" s="60">
        <f t="shared" si="1"/>
        <v>0</v>
      </c>
      <c r="G43" s="60">
        <f t="shared" si="1"/>
        <v>0</v>
      </c>
      <c r="H43" s="60">
        <f t="shared" si="1"/>
        <v>13078830</v>
      </c>
      <c r="I43" s="60">
        <f t="shared" si="1"/>
        <v>720378</v>
      </c>
      <c r="J43" s="60">
        <f t="shared" si="1"/>
        <v>132000</v>
      </c>
      <c r="K43" s="60">
        <f t="shared" si="1"/>
        <v>0</v>
      </c>
      <c r="L43" s="18"/>
    </row>
    <row r="44" spans="1:13" ht="13.5" thickBot="1" x14ac:dyDescent="0.25">
      <c r="A44" s="18"/>
      <c r="B44" s="128" t="s">
        <v>68</v>
      </c>
      <c r="C44" s="129"/>
      <c r="D44" s="62">
        <f>IF(ISBLANK(D34),NA(),SUM($D43:D43))</f>
        <v>0</v>
      </c>
      <c r="E44" s="62">
        <f>IF(ISBLANK(E34),NA(),SUM($D43:E43))</f>
        <v>0</v>
      </c>
      <c r="F44" s="62">
        <f>IF(ISBLANK(F34),NA(),SUM($D43:F43))</f>
        <v>0</v>
      </c>
      <c r="G44" s="62">
        <f>IF(ISBLANK(G34),NA(),SUM($D43:G43))</f>
        <v>0</v>
      </c>
      <c r="H44" s="62">
        <f>IF(ISBLANK(H34),NA(),SUM($D43:H43))</f>
        <v>13078830</v>
      </c>
      <c r="I44" s="62">
        <f>IF(ISBLANK(I34),NA(),SUM($D43:I43))</f>
        <v>13799208</v>
      </c>
      <c r="J44" s="62">
        <f>IF(ISBLANK(J34),NA(),SUM($D43:J43))</f>
        <v>13931208</v>
      </c>
      <c r="K44" s="62">
        <f>IF(ISBLANK(K34),NA(),SUM($D43:K43))</f>
        <v>13931208</v>
      </c>
      <c r="L44" s="18"/>
    </row>
    <row r="45" spans="1:13" x14ac:dyDescent="0.2">
      <c r="A45" s="18"/>
      <c r="B45" s="18"/>
      <c r="C45" s="18"/>
      <c r="D45" s="18"/>
      <c r="E45" s="18"/>
      <c r="F45" s="18"/>
      <c r="G45" s="18"/>
      <c r="H45" s="18"/>
      <c r="I45" s="18"/>
      <c r="J45" s="18"/>
      <c r="K45" s="18"/>
      <c r="L45" s="18"/>
    </row>
    <row r="46" spans="1:13" ht="15.75" x14ac:dyDescent="0.25">
      <c r="A46" s="3" t="s">
        <v>69</v>
      </c>
    </row>
    <row r="47" spans="1:13" x14ac:dyDescent="0.2">
      <c r="A47" s="18"/>
      <c r="B47" s="18"/>
      <c r="C47" s="94" t="s">
        <v>70</v>
      </c>
      <c r="D47" s="45">
        <f>AC!D20</f>
        <v>0</v>
      </c>
      <c r="E47" s="45">
        <f>AC!E20</f>
        <v>0</v>
      </c>
      <c r="F47" s="45">
        <f>AC!F20</f>
        <v>0</v>
      </c>
      <c r="G47" s="45">
        <f>AC!G20</f>
        <v>0</v>
      </c>
      <c r="H47" s="45">
        <f>AC!H20</f>
        <v>10458331.49</v>
      </c>
      <c r="I47" s="45">
        <f>AC!I20</f>
        <v>13005541.49</v>
      </c>
      <c r="J47" s="45">
        <f>AC!J20</f>
        <v>13799241.49</v>
      </c>
      <c r="K47" s="45"/>
      <c r="L47" s="18"/>
      <c r="M47" s="30" t="s">
        <v>17</v>
      </c>
    </row>
    <row r="48" spans="1:13" x14ac:dyDescent="0.2">
      <c r="A48" s="18"/>
      <c r="B48" s="18"/>
      <c r="C48" s="94" t="s">
        <v>71</v>
      </c>
      <c r="D48" s="45">
        <f>EV!D19</f>
        <v>0</v>
      </c>
      <c r="E48" s="45">
        <f>EV!E19</f>
        <v>0</v>
      </c>
      <c r="F48" s="45">
        <f>EV!F19</f>
        <v>0</v>
      </c>
      <c r="G48" s="45">
        <f>EV!G19</f>
        <v>0</v>
      </c>
      <c r="H48" s="45">
        <f>EV!H19</f>
        <v>10528830</v>
      </c>
      <c r="I48" s="45">
        <f>EV!I19</f>
        <v>13078830</v>
      </c>
      <c r="J48" s="45">
        <f>EV!J19</f>
        <v>13931208</v>
      </c>
      <c r="K48" s="45"/>
      <c r="L48" s="18"/>
      <c r="M48" s="30" t="s">
        <v>14</v>
      </c>
    </row>
    <row r="49" spans="1:12" x14ac:dyDescent="0.2">
      <c r="A49" s="18"/>
      <c r="B49" s="18"/>
      <c r="C49" s="18"/>
      <c r="D49" s="18"/>
      <c r="E49" s="18"/>
      <c r="F49" s="18"/>
      <c r="G49" s="18"/>
      <c r="H49" s="18"/>
      <c r="I49" s="18"/>
      <c r="J49" s="18"/>
      <c r="K49" s="18"/>
      <c r="L49" s="18"/>
    </row>
    <row r="50" spans="1:12" ht="16.5" thickBot="1" x14ac:dyDescent="0.3">
      <c r="A50" s="3" t="s">
        <v>11</v>
      </c>
    </row>
    <row r="51" spans="1:12" x14ac:dyDescent="0.2">
      <c r="B51" s="31"/>
      <c r="C51" s="11" t="s">
        <v>5</v>
      </c>
      <c r="D51" s="8">
        <f>IF(AND(ISBLANK(D47),ISBLANK(D48))," - ",D48-D47)</f>
        <v>0</v>
      </c>
      <c r="E51" s="8">
        <f t="shared" ref="E51:K51" si="2">IF(AND(ISBLANK(E47),ISBLANK(E48))," - ",E48-E47)</f>
        <v>0</v>
      </c>
      <c r="F51" s="8">
        <f t="shared" si="2"/>
        <v>0</v>
      </c>
      <c r="G51" s="8">
        <f t="shared" si="2"/>
        <v>0</v>
      </c>
      <c r="H51" s="76">
        <f t="shared" si="2"/>
        <v>70498.509999999776</v>
      </c>
      <c r="I51" s="77">
        <f t="shared" si="2"/>
        <v>73288.509999999776</v>
      </c>
      <c r="J51" s="78">
        <f>IF(AND(ISBLANK(J47),ISBLANK(J48))," - ",J48-J47)</f>
        <v>131966.50999999978</v>
      </c>
      <c r="K51" s="8" t="str">
        <f t="shared" si="2"/>
        <v xml:space="preserve"> - </v>
      </c>
    </row>
    <row r="52" spans="1:12" x14ac:dyDescent="0.2">
      <c r="B52" s="31"/>
      <c r="C52" s="11" t="s">
        <v>4</v>
      </c>
      <c r="D52" s="8">
        <f>IF(AND(ISBLANK(D47),ISBLANK(D48))," - ",D48-D44)</f>
        <v>0</v>
      </c>
      <c r="E52" s="8">
        <f t="shared" ref="E52:K52" si="3">IF(AND(ISBLANK(E47),ISBLANK(E48))," - ",E48-E44)</f>
        <v>0</v>
      </c>
      <c r="F52" s="8">
        <f t="shared" si="3"/>
        <v>0</v>
      </c>
      <c r="G52" s="8">
        <f t="shared" si="3"/>
        <v>0</v>
      </c>
      <c r="H52" s="79">
        <f t="shared" si="3"/>
        <v>-2550000</v>
      </c>
      <c r="I52" s="80">
        <f t="shared" si="3"/>
        <v>-720378</v>
      </c>
      <c r="J52" s="81">
        <f t="shared" si="3"/>
        <v>0</v>
      </c>
      <c r="K52" s="8" t="str">
        <f t="shared" si="3"/>
        <v xml:space="preserve"> - </v>
      </c>
    </row>
    <row r="53" spans="1:12" x14ac:dyDescent="0.2">
      <c r="B53" s="31"/>
      <c r="C53" s="11" t="s">
        <v>6</v>
      </c>
      <c r="D53" s="25" t="e">
        <f t="shared" ref="D53:K53" si="4">IF(AND(ISBLANK(D47),ISBLANK(D48))," - ",D48/D47)</f>
        <v>#DIV/0!</v>
      </c>
      <c r="E53" s="25" t="e">
        <f t="shared" si="4"/>
        <v>#DIV/0!</v>
      </c>
      <c r="F53" s="25" t="e">
        <f t="shared" si="4"/>
        <v>#DIV/0!</v>
      </c>
      <c r="G53" s="25" t="e">
        <f t="shared" si="4"/>
        <v>#DIV/0!</v>
      </c>
      <c r="H53" s="32">
        <f t="shared" si="4"/>
        <v>1.0067408945745704</v>
      </c>
      <c r="I53" s="34">
        <f t="shared" si="4"/>
        <v>1.0056351755946764</v>
      </c>
      <c r="J53" s="33">
        <f t="shared" si="4"/>
        <v>1.0095633162225353</v>
      </c>
      <c r="K53" s="25" t="str">
        <f t="shared" si="4"/>
        <v xml:space="preserve"> - </v>
      </c>
    </row>
    <row r="54" spans="1:12" x14ac:dyDescent="0.2">
      <c r="B54" s="31"/>
      <c r="C54" s="11" t="s">
        <v>7</v>
      </c>
      <c r="D54" s="25" t="e">
        <f t="shared" ref="D54:K54" si="5">IF(AND(ISBLANK(D47),ISBLANK(D48))," - ",D48/D44)</f>
        <v>#DIV/0!</v>
      </c>
      <c r="E54" s="25" t="e">
        <f t="shared" si="5"/>
        <v>#DIV/0!</v>
      </c>
      <c r="F54" s="25" t="e">
        <f t="shared" si="5"/>
        <v>#DIV/0!</v>
      </c>
      <c r="G54" s="25" t="e">
        <f t="shared" si="5"/>
        <v>#DIV/0!</v>
      </c>
      <c r="H54" s="32">
        <f t="shared" si="5"/>
        <v>0.80502843144226199</v>
      </c>
      <c r="I54" s="34">
        <f t="shared" si="5"/>
        <v>0.94779569957928023</v>
      </c>
      <c r="J54" s="85">
        <f t="shared" si="5"/>
        <v>1</v>
      </c>
      <c r="K54" s="25" t="str">
        <f t="shared" si="5"/>
        <v xml:space="preserve"> - </v>
      </c>
    </row>
    <row r="55" spans="1:12" ht="13.5" thickBot="1" x14ac:dyDescent="0.25">
      <c r="B55" s="31"/>
      <c r="C55" s="11" t="s">
        <v>9</v>
      </c>
      <c r="D55" s="26" t="e">
        <f>IF(AND(ISBLANK(D47),ISBLANK(D48))," - ",$C$43/D53)</f>
        <v>#DIV/0!</v>
      </c>
      <c r="E55" s="26" t="e">
        <f t="shared" ref="E55:K55" si="6">IF(AND(ISBLANK(E47),ISBLANK(E48))," - ",$C$43/E53)</f>
        <v>#DIV/0!</v>
      </c>
      <c r="F55" s="26" t="e">
        <f t="shared" si="6"/>
        <v>#DIV/0!</v>
      </c>
      <c r="G55" s="26" t="e">
        <f t="shared" si="6"/>
        <v>#DIV/0!</v>
      </c>
      <c r="H55" s="82">
        <f t="shared" si="6"/>
        <v>13837927.986313762</v>
      </c>
      <c r="I55" s="83">
        <f t="shared" si="6"/>
        <v>13853143.106059175</v>
      </c>
      <c r="J55" s="84">
        <f t="shared" si="6"/>
        <v>13799241.490000002</v>
      </c>
      <c r="K55" s="26" t="str">
        <f t="shared" si="6"/>
        <v xml:space="preserve"> - </v>
      </c>
    </row>
  </sheetData>
  <mergeCells count="4">
    <mergeCell ref="C6:D6"/>
    <mergeCell ref="C8:D8"/>
    <mergeCell ref="B11:E30"/>
    <mergeCell ref="B44:C44"/>
  </mergeCells>
  <phoneticPr fontId="5" type="noConversion"/>
  <conditionalFormatting sqref="D53:K54">
    <cfRule type="cellIs" dxfId="3" priority="1" stopIfTrue="1" operator="lessThan">
      <formula>1</formula>
    </cfRule>
    <cfRule type="cellIs" dxfId="2" priority="2" stopIfTrue="1" operator="greaterThanOrEqual">
      <formula>1</formula>
    </cfRule>
  </conditionalFormatting>
  <conditionalFormatting sqref="D51:K52">
    <cfRule type="cellIs" dxfId="1" priority="3" stopIfTrue="1" operator="greaterThanOrEqual">
      <formula>0</formula>
    </cfRule>
    <cfRule type="cellIs" dxfId="0" priority="4" stopIfTrue="1" operator="lessThan">
      <formula>0</formula>
    </cfRule>
  </conditionalFormatting>
  <hyperlinks>
    <hyperlink ref="M4" r:id="rId1"/>
    <hyperlink ref="N4" r:id="rId2" display="https://www.vertex42.com/ExcelTemplates/earned-value-management.html"/>
  </hyperlinks>
  <pageMargins left="0.5" right="0.5" top="0.25" bottom="0.25" header="0.5" footer="0.25"/>
  <pageSetup scale="89" orientation="landscape" r:id="rId3"/>
  <headerFooter alignWithMargins="0"/>
  <ignoredErrors>
    <ignoredError sqref="D43:K43" formulaRange="1"/>
    <ignoredError sqref="D53 D54:G54 D55:G55 E53:G53" evalError="1"/>
  </ignoredErrors>
  <drawing r:id="rId4"/>
  <legacyDrawing r:id="rId5"/>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M21"/>
  <sheetViews>
    <sheetView showGridLines="0" tabSelected="1" zoomScaleNormal="100" workbookViewId="0">
      <selection activeCell="B25" sqref="B25"/>
    </sheetView>
  </sheetViews>
  <sheetFormatPr defaultRowHeight="12.75" x14ac:dyDescent="0.2"/>
  <cols>
    <col min="1" max="1" width="6.5703125" customWidth="1"/>
    <col min="2" max="2" width="80.85546875" customWidth="1"/>
    <col min="3" max="3" width="17.140625" customWidth="1"/>
    <col min="4" max="7" width="8.7109375" customWidth="1"/>
    <col min="8" max="11" width="17.7109375" bestFit="1" customWidth="1"/>
    <col min="13" max="13" width="17.28515625" customWidth="1"/>
  </cols>
  <sheetData>
    <row r="1" spans="1:13" ht="20.25" x14ac:dyDescent="0.3">
      <c r="A1" s="17" t="s">
        <v>102</v>
      </c>
    </row>
    <row r="2" spans="1:13" ht="15.75" x14ac:dyDescent="0.25">
      <c r="A2" s="9"/>
      <c r="B2" s="2"/>
      <c r="C2" s="2"/>
      <c r="D2" s="2"/>
      <c r="E2" s="2"/>
      <c r="F2" s="2"/>
      <c r="G2" s="2"/>
    </row>
    <row r="3" spans="1:13" x14ac:dyDescent="0.2">
      <c r="A3" s="7" t="s">
        <v>19</v>
      </c>
      <c r="B3" s="2"/>
      <c r="C3" s="2"/>
      <c r="D3" s="2"/>
      <c r="E3" s="2"/>
      <c r="F3" s="2"/>
      <c r="G3" s="2"/>
      <c r="M3" s="1"/>
    </row>
    <row r="4" spans="1:13" x14ac:dyDescent="0.2">
      <c r="A4" s="7" t="s">
        <v>15</v>
      </c>
      <c r="M4" s="13"/>
    </row>
    <row r="5" spans="1:13" x14ac:dyDescent="0.2">
      <c r="A5" s="10" t="s">
        <v>16</v>
      </c>
      <c r="B5" s="2"/>
      <c r="C5" s="2"/>
      <c r="D5" s="7"/>
      <c r="E5" s="2"/>
      <c r="F5" s="2"/>
    </row>
    <row r="6" spans="1:13" x14ac:dyDescent="0.2">
      <c r="A6" s="10"/>
      <c r="B6" s="2"/>
      <c r="C6" s="2"/>
      <c r="D6" s="7"/>
      <c r="E6" s="2"/>
      <c r="F6" s="2"/>
    </row>
    <row r="7" spans="1:13" ht="18" x14ac:dyDescent="0.25">
      <c r="B7" s="75" t="s">
        <v>76</v>
      </c>
      <c r="C7" s="2"/>
    </row>
    <row r="9" spans="1:13" ht="15.75" x14ac:dyDescent="0.25">
      <c r="A9" s="9" t="s">
        <v>43</v>
      </c>
      <c r="B9" s="2"/>
      <c r="D9" s="7"/>
      <c r="E9" s="2"/>
      <c r="F9" s="2"/>
      <c r="G9" s="2"/>
    </row>
    <row r="10" spans="1:13" x14ac:dyDescent="0.2">
      <c r="A10" s="21" t="s">
        <v>2</v>
      </c>
      <c r="B10" s="54" t="s">
        <v>33</v>
      </c>
      <c r="C10" s="23" t="s">
        <v>8</v>
      </c>
      <c r="D10" s="47">
        <v>43435</v>
      </c>
      <c r="E10" s="47">
        <v>43466</v>
      </c>
      <c r="F10" s="47">
        <v>43497</v>
      </c>
      <c r="G10" s="47">
        <v>43525</v>
      </c>
      <c r="H10" s="47">
        <v>43556</v>
      </c>
      <c r="I10" s="47">
        <v>43586</v>
      </c>
      <c r="J10" s="47">
        <v>43617</v>
      </c>
      <c r="K10" s="47">
        <v>43647</v>
      </c>
    </row>
    <row r="11" spans="1:13" x14ac:dyDescent="0.2">
      <c r="A11" s="65">
        <f>IF(ISBLANK('EVA Report'!A35)," - ",'EVA Report'!A35)</f>
        <v>1</v>
      </c>
      <c r="B11" t="str">
        <f>IF(ISBLANK('EVA Report'!B35)," - ",'EVA Report'!B35)</f>
        <v>VŘ č. 1 - Technologický soubor pro komplexní zpracování plechu - hydraulický CNC děrovací lis</v>
      </c>
      <c r="C11" s="66">
        <f>'EVA Report'!C35</f>
        <v>10149180</v>
      </c>
      <c r="D11" s="24">
        <v>0</v>
      </c>
      <c r="E11" s="24">
        <v>0</v>
      </c>
      <c r="F11" s="24">
        <v>0</v>
      </c>
      <c r="G11" s="24">
        <v>0</v>
      </c>
      <c r="H11" s="24">
        <v>1</v>
      </c>
      <c r="I11" s="24">
        <v>1</v>
      </c>
      <c r="J11" s="24">
        <v>1</v>
      </c>
      <c r="K11" s="24">
        <v>1</v>
      </c>
    </row>
    <row r="12" spans="1:13" x14ac:dyDescent="0.2">
      <c r="A12" s="65">
        <f>IF(ISBLANK('EVA Report'!A36)," - ",'EVA Report'!A36)</f>
        <v>2</v>
      </c>
      <c r="B12" t="str">
        <f>IF(ISBLANK('EVA Report'!B36)," - ",'EVA Report'!B36)</f>
        <v>VŘ č. 1 - Technologický soubor pro komplexní zpracování plechu - elektrický CNC ohraňovací lis</v>
      </c>
      <c r="C12" s="67">
        <f>'EVA Report'!C36</f>
        <v>2550000</v>
      </c>
      <c r="D12" s="24">
        <v>0</v>
      </c>
      <c r="E12" s="24">
        <v>0</v>
      </c>
      <c r="F12" s="24">
        <v>0</v>
      </c>
      <c r="G12" s="24">
        <v>0</v>
      </c>
      <c r="H12" s="24">
        <v>0</v>
      </c>
      <c r="I12" s="24">
        <v>1</v>
      </c>
      <c r="J12" s="24">
        <v>1</v>
      </c>
      <c r="K12" s="24">
        <v>1</v>
      </c>
    </row>
    <row r="13" spans="1:13" x14ac:dyDescent="0.2">
      <c r="A13" s="65">
        <f>IF(ISBLANK('EVA Report'!A37)," - ",'EVA Report'!A37)</f>
        <v>3</v>
      </c>
      <c r="B13" t="str">
        <f>IF(ISBLANK('EVA Report'!B37)," - ",'EVA Report'!B37)</f>
        <v>VŘ č. 1 - Technologický soubor pro komplexní zpracování plechu - automatická bruska nástrojů</v>
      </c>
      <c r="C13" s="67">
        <f>'EVA Report'!C37</f>
        <v>379650</v>
      </c>
      <c r="D13" s="24">
        <v>0</v>
      </c>
      <c r="E13" s="24">
        <v>0</v>
      </c>
      <c r="F13" s="24">
        <v>0</v>
      </c>
      <c r="G13" s="24">
        <v>0</v>
      </c>
      <c r="H13" s="24">
        <v>1</v>
      </c>
      <c r="I13" s="24">
        <v>1</v>
      </c>
      <c r="J13" s="24">
        <v>1</v>
      </c>
      <c r="K13" s="24">
        <v>1</v>
      </c>
    </row>
    <row r="14" spans="1:13" x14ac:dyDescent="0.2">
      <c r="A14" s="65">
        <f>IF(ISBLANK('EVA Report'!A38)," - ",'EVA Report'!A38)</f>
        <v>4</v>
      </c>
      <c r="B14" t="str">
        <f>IF(ISBLANK('EVA Report'!B38)," - ",'EVA Report'!B38)</f>
        <v xml:space="preserve">VŘ č. 2 - Synergické svařovací zdroje MIG/MAG včetně příslušenství (typ A) </v>
      </c>
      <c r="C14" s="67">
        <f>'EVA Report'!C38</f>
        <v>299076</v>
      </c>
      <c r="D14" s="24">
        <v>0</v>
      </c>
      <c r="E14" s="24">
        <v>0</v>
      </c>
      <c r="F14" s="24">
        <v>0</v>
      </c>
      <c r="G14" s="24">
        <v>0</v>
      </c>
      <c r="H14" s="24">
        <v>0</v>
      </c>
      <c r="I14" s="24">
        <v>0</v>
      </c>
      <c r="J14" s="24">
        <v>1</v>
      </c>
      <c r="K14" s="24">
        <v>1</v>
      </c>
    </row>
    <row r="15" spans="1:13" x14ac:dyDescent="0.2">
      <c r="A15" s="65">
        <f>IF(ISBLANK('EVA Report'!A39)," - ",'EVA Report'!A39)</f>
        <v>5</v>
      </c>
      <c r="B15" t="str">
        <f>IF(ISBLANK('EVA Report'!B39)," - ",'EVA Report'!B39)</f>
        <v xml:space="preserve">VŘ č. 2 - Synergické svařovací zdroje MIG/MAG včetně příslušenství (typ B) </v>
      </c>
      <c r="C15" s="67">
        <f>'EVA Report'!C39</f>
        <v>285552</v>
      </c>
      <c r="D15" s="24">
        <v>0</v>
      </c>
      <c r="E15" s="24">
        <v>0</v>
      </c>
      <c r="F15" s="24">
        <v>0</v>
      </c>
      <c r="G15" s="24">
        <v>0</v>
      </c>
      <c r="H15" s="24">
        <v>0</v>
      </c>
      <c r="I15" s="24">
        <v>0</v>
      </c>
      <c r="J15" s="24">
        <v>1</v>
      </c>
      <c r="K15" s="24">
        <v>1</v>
      </c>
    </row>
    <row r="16" spans="1:13" x14ac:dyDescent="0.2">
      <c r="A16" s="65">
        <f>IF(ISBLANK('EVA Report'!A40)," - ",'EVA Report'!A40)</f>
        <v>6</v>
      </c>
      <c r="B16" t="str">
        <f>IF(ISBLANK('EVA Report'!B40)," - ",'EVA Report'!B40)</f>
        <v>VŘ č. 2 - Svařovací invertor pro svařovací oceli TIG/WIG</v>
      </c>
      <c r="C16" s="67">
        <f>'EVA Report'!C40</f>
        <v>135750</v>
      </c>
      <c r="D16" s="24">
        <v>0</v>
      </c>
      <c r="E16" s="24">
        <v>0</v>
      </c>
      <c r="F16" s="24">
        <v>0</v>
      </c>
      <c r="G16" s="24">
        <v>0</v>
      </c>
      <c r="H16" s="24">
        <v>0</v>
      </c>
      <c r="I16" s="24">
        <v>0</v>
      </c>
      <c r="J16" s="24">
        <v>1</v>
      </c>
      <c r="K16" s="24">
        <v>1</v>
      </c>
    </row>
    <row r="17" spans="1:11" x14ac:dyDescent="0.2">
      <c r="A17" s="65">
        <f>IF(ISBLANK('EVA Report'!A41)," - ",'EVA Report'!A41)</f>
        <v>7</v>
      </c>
      <c r="B17" t="str">
        <f>IF(ISBLANK('EVA Report'!B41)," - ",'EVA Report'!B41)</f>
        <v xml:space="preserve">Přímý nákup bez VŘ - Akumulátorový ruční páskovácí stroj včetně příslušenství </v>
      </c>
      <c r="C17" s="67">
        <f>'EVA Report'!C41</f>
        <v>132000</v>
      </c>
      <c r="D17" s="24">
        <v>0</v>
      </c>
      <c r="E17" s="24">
        <v>0</v>
      </c>
      <c r="F17" s="24">
        <v>0</v>
      </c>
      <c r="G17" s="24">
        <v>0</v>
      </c>
      <c r="H17" s="24">
        <v>0</v>
      </c>
      <c r="I17" s="24">
        <v>0</v>
      </c>
      <c r="J17" s="24">
        <v>1</v>
      </c>
      <c r="K17" s="24">
        <v>1</v>
      </c>
    </row>
    <row r="18" spans="1:11" x14ac:dyDescent="0.2">
      <c r="A18" s="12" t="s">
        <v>65</v>
      </c>
      <c r="B18" s="4"/>
      <c r="C18" s="4"/>
      <c r="D18" s="4"/>
      <c r="E18" s="4"/>
      <c r="F18" s="4"/>
      <c r="G18" s="4"/>
      <c r="H18" s="4"/>
      <c r="I18" s="4"/>
      <c r="J18" s="4"/>
      <c r="K18" s="4"/>
    </row>
    <row r="19" spans="1:11" x14ac:dyDescent="0.2">
      <c r="C19" s="6" t="s">
        <v>66</v>
      </c>
      <c r="D19" s="73">
        <f>SUMPRODUCT(D11:D17,$C$11:$C$17)</f>
        <v>0</v>
      </c>
      <c r="E19" s="73">
        <f t="shared" ref="E19:K19" si="0">SUMPRODUCT(E11:E17,$C$11:$C$17)</f>
        <v>0</v>
      </c>
      <c r="F19" s="73">
        <f t="shared" si="0"/>
        <v>0</v>
      </c>
      <c r="G19" s="73">
        <f t="shared" si="0"/>
        <v>0</v>
      </c>
      <c r="H19" s="73">
        <f t="shared" si="0"/>
        <v>10528830</v>
      </c>
      <c r="I19" s="73">
        <f t="shared" si="0"/>
        <v>13078830</v>
      </c>
      <c r="J19" s="73">
        <f t="shared" si="0"/>
        <v>13931208</v>
      </c>
      <c r="K19" s="73">
        <f t="shared" si="0"/>
        <v>13931208</v>
      </c>
    </row>
    <row r="20" spans="1:11" x14ac:dyDescent="0.2">
      <c r="A20" s="72" t="s">
        <v>42</v>
      </c>
    </row>
    <row r="21" spans="1:11" x14ac:dyDescent="0.2">
      <c r="A21" s="120" t="s">
        <v>98</v>
      </c>
      <c r="B21" s="98"/>
    </row>
  </sheetData>
  <phoneticPr fontId="5" type="noConversion"/>
  <pageMargins left="0.5" right="0.5" top="0.25" bottom="0.25" header="0.5" footer="0.25"/>
  <pageSetup scale="89" orientation="landscape" r:id="rId1"/>
  <headerFooter alignWithMargins="0"/>
  <ignoredErrors>
    <ignoredError sqref="D19:K19" formulaRange="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FF0000"/>
    <pageSetUpPr fitToPage="1"/>
  </sheetPr>
  <dimension ref="A1:M41"/>
  <sheetViews>
    <sheetView showGridLines="0" zoomScaleNormal="100" workbookViewId="0">
      <selection activeCell="C4" sqref="C4"/>
    </sheetView>
  </sheetViews>
  <sheetFormatPr defaultRowHeight="12.75" x14ac:dyDescent="0.2"/>
  <cols>
    <col min="1" max="1" width="6.5703125" customWidth="1"/>
    <col min="2" max="2" width="22" customWidth="1"/>
    <col min="3" max="3" width="61" customWidth="1"/>
    <col min="4" max="7" width="10.7109375" customWidth="1"/>
    <col min="8" max="8" width="13" customWidth="1"/>
    <col min="9" max="10" width="12.7109375" customWidth="1"/>
    <col min="11" max="11" width="12.7109375" bestFit="1" customWidth="1"/>
    <col min="13" max="13" width="17.28515625" customWidth="1"/>
  </cols>
  <sheetData>
    <row r="1" spans="1:13" ht="20.25" x14ac:dyDescent="0.3">
      <c r="A1" s="17" t="s">
        <v>101</v>
      </c>
    </row>
    <row r="2" spans="1:13" ht="15.75" x14ac:dyDescent="0.25">
      <c r="A2" s="9"/>
      <c r="B2" s="2"/>
      <c r="C2" s="2"/>
      <c r="D2" s="2"/>
      <c r="E2" s="2"/>
      <c r="F2" s="2"/>
      <c r="G2" s="2"/>
    </row>
    <row r="3" spans="1:13" x14ac:dyDescent="0.2">
      <c r="A3" s="7" t="s">
        <v>21</v>
      </c>
      <c r="B3" s="2"/>
      <c r="C3" s="2"/>
      <c r="D3" s="2"/>
      <c r="E3" s="2"/>
      <c r="F3" s="2"/>
      <c r="G3" s="2"/>
      <c r="M3" s="1"/>
    </row>
    <row r="4" spans="1:13" x14ac:dyDescent="0.2">
      <c r="A4" s="7" t="s">
        <v>15</v>
      </c>
      <c r="M4" s="13"/>
    </row>
    <row r="5" spans="1:13" x14ac:dyDescent="0.2">
      <c r="A5" s="10" t="s">
        <v>20</v>
      </c>
      <c r="B5" s="2"/>
      <c r="C5" s="2"/>
      <c r="D5" s="7"/>
      <c r="E5" s="2"/>
      <c r="F5" s="2"/>
    </row>
    <row r="6" spans="1:13" x14ac:dyDescent="0.2">
      <c r="A6" s="10"/>
      <c r="B6" s="2"/>
      <c r="C6" s="2"/>
      <c r="D6" s="7"/>
      <c r="E6" s="2"/>
      <c r="F6" s="2"/>
    </row>
    <row r="7" spans="1:13" ht="18" x14ac:dyDescent="0.25">
      <c r="A7" s="75" t="s">
        <v>47</v>
      </c>
      <c r="B7" s="87"/>
      <c r="C7" s="7"/>
      <c r="D7" s="7"/>
      <c r="E7" s="2"/>
      <c r="F7" s="2"/>
    </row>
    <row r="9" spans="1:13" ht="15.75" x14ac:dyDescent="0.25">
      <c r="A9" s="9" t="s">
        <v>60</v>
      </c>
      <c r="B9" s="2"/>
      <c r="C9" s="2"/>
      <c r="E9" s="2"/>
      <c r="F9" s="2"/>
      <c r="G9" s="2"/>
    </row>
    <row r="10" spans="1:13" x14ac:dyDescent="0.2">
      <c r="A10" s="53" t="s">
        <v>2</v>
      </c>
      <c r="B10" s="54" t="s">
        <v>33</v>
      </c>
      <c r="C10" s="55"/>
      <c r="D10" s="56">
        <v>43435</v>
      </c>
      <c r="E10" s="56">
        <v>43466</v>
      </c>
      <c r="F10" s="56">
        <v>43497</v>
      </c>
      <c r="G10" s="56">
        <v>43525</v>
      </c>
      <c r="H10" s="56">
        <v>43556</v>
      </c>
      <c r="I10" s="56">
        <v>43586</v>
      </c>
      <c r="J10" s="56">
        <v>43617</v>
      </c>
      <c r="K10" s="56">
        <v>43647</v>
      </c>
    </row>
    <row r="11" spans="1:13" x14ac:dyDescent="0.2">
      <c r="A11" s="63">
        <v>1</v>
      </c>
      <c r="B11" s="57" t="s">
        <v>31</v>
      </c>
      <c r="C11" s="2"/>
      <c r="D11" s="44">
        <v>0</v>
      </c>
      <c r="E11" s="44">
        <v>0</v>
      </c>
      <c r="F11" s="44">
        <v>0</v>
      </c>
      <c r="G11" s="44">
        <v>0</v>
      </c>
      <c r="H11" s="44">
        <v>10117784.99</v>
      </c>
      <c r="I11" s="44">
        <v>0</v>
      </c>
      <c r="J11" s="44">
        <v>0</v>
      </c>
      <c r="K11" s="44">
        <v>0</v>
      </c>
    </row>
    <row r="12" spans="1:13" x14ac:dyDescent="0.2">
      <c r="A12" s="63">
        <v>2</v>
      </c>
      <c r="B12" s="57" t="s">
        <v>34</v>
      </c>
      <c r="C12" s="2"/>
      <c r="D12" s="58">
        <v>0</v>
      </c>
      <c r="E12" s="58">
        <v>0</v>
      </c>
      <c r="F12" s="58">
        <v>0</v>
      </c>
      <c r="G12" s="58">
        <v>0</v>
      </c>
      <c r="H12" s="58">
        <v>0</v>
      </c>
      <c r="I12" s="58">
        <v>2547210</v>
      </c>
      <c r="J12" s="58">
        <v>0</v>
      </c>
      <c r="K12" s="58">
        <v>0</v>
      </c>
    </row>
    <row r="13" spans="1:13" x14ac:dyDescent="0.2">
      <c r="A13" s="63">
        <v>3</v>
      </c>
      <c r="B13" s="57" t="s">
        <v>36</v>
      </c>
      <c r="C13" s="2"/>
      <c r="D13" s="58">
        <v>0</v>
      </c>
      <c r="E13" s="58">
        <v>0</v>
      </c>
      <c r="F13" s="58">
        <v>0</v>
      </c>
      <c r="G13" s="58">
        <v>0</v>
      </c>
      <c r="H13" s="58">
        <v>340546.5</v>
      </c>
      <c r="I13" s="58">
        <v>0</v>
      </c>
      <c r="J13" s="58">
        <v>0</v>
      </c>
      <c r="K13" s="58">
        <v>0</v>
      </c>
    </row>
    <row r="14" spans="1:13" x14ac:dyDescent="0.2">
      <c r="A14" s="63">
        <v>4</v>
      </c>
      <c r="B14" s="57" t="s">
        <v>37</v>
      </c>
      <c r="C14" s="2"/>
      <c r="D14" s="58">
        <v>0</v>
      </c>
      <c r="E14" s="58">
        <v>0</v>
      </c>
      <c r="F14" s="58">
        <v>0</v>
      </c>
      <c r="G14" s="58">
        <v>0</v>
      </c>
      <c r="H14" s="58">
        <v>0</v>
      </c>
      <c r="I14" s="58">
        <v>0</v>
      </c>
      <c r="J14" s="58">
        <v>287000</v>
      </c>
      <c r="K14" s="58">
        <v>0</v>
      </c>
    </row>
    <row r="15" spans="1:13" x14ac:dyDescent="0.2">
      <c r="A15" s="63">
        <v>5</v>
      </c>
      <c r="B15" s="57" t="s">
        <v>38</v>
      </c>
      <c r="C15" s="2"/>
      <c r="D15" s="58">
        <v>0</v>
      </c>
      <c r="E15" s="58">
        <v>0</v>
      </c>
      <c r="F15" s="58">
        <v>0</v>
      </c>
      <c r="G15" s="58">
        <v>0</v>
      </c>
      <c r="H15" s="58">
        <v>0</v>
      </c>
      <c r="I15" s="58">
        <v>0</v>
      </c>
      <c r="J15" s="58">
        <v>279600</v>
      </c>
      <c r="K15" s="58">
        <v>0</v>
      </c>
    </row>
    <row r="16" spans="1:13" x14ac:dyDescent="0.2">
      <c r="A16" s="63">
        <v>6</v>
      </c>
      <c r="B16" s="57" t="s">
        <v>39</v>
      </c>
      <c r="C16" s="2"/>
      <c r="D16" s="58">
        <v>0</v>
      </c>
      <c r="E16" s="58">
        <v>0</v>
      </c>
      <c r="F16" s="58">
        <v>0</v>
      </c>
      <c r="G16" s="58">
        <v>0</v>
      </c>
      <c r="H16" s="58">
        <v>0</v>
      </c>
      <c r="I16" s="58">
        <v>0</v>
      </c>
      <c r="J16" s="58">
        <v>133800</v>
      </c>
      <c r="K16" s="58">
        <v>0</v>
      </c>
    </row>
    <row r="17" spans="1:11" ht="13.5" thickBot="1" x14ac:dyDescent="0.25">
      <c r="A17" s="63">
        <v>7</v>
      </c>
      <c r="B17" s="57" t="s">
        <v>40</v>
      </c>
      <c r="C17" s="2"/>
      <c r="D17" s="58">
        <v>0</v>
      </c>
      <c r="E17" s="58">
        <v>0</v>
      </c>
      <c r="F17" s="58">
        <v>0</v>
      </c>
      <c r="G17" s="58">
        <v>0</v>
      </c>
      <c r="H17" s="58">
        <v>0</v>
      </c>
      <c r="I17" s="58">
        <v>0</v>
      </c>
      <c r="J17" s="58">
        <v>93300</v>
      </c>
      <c r="K17" s="58">
        <v>0</v>
      </c>
    </row>
    <row r="18" spans="1:11" ht="13.5" thickBot="1" x14ac:dyDescent="0.25">
      <c r="A18" s="51"/>
      <c r="B18" s="51"/>
      <c r="C18" s="52" t="s">
        <v>18</v>
      </c>
      <c r="D18" s="59">
        <f t="shared" ref="D18:K18" si="0">SUM(D11:D17)</f>
        <v>0</v>
      </c>
      <c r="E18" s="60">
        <f t="shared" si="0"/>
        <v>0</v>
      </c>
      <c r="F18" s="60">
        <f t="shared" si="0"/>
        <v>0</v>
      </c>
      <c r="G18" s="60">
        <f t="shared" si="0"/>
        <v>0</v>
      </c>
      <c r="H18" s="60">
        <f t="shared" si="0"/>
        <v>10458331.49</v>
      </c>
      <c r="I18" s="60">
        <f t="shared" si="0"/>
        <v>2547210</v>
      </c>
      <c r="J18" s="60">
        <f t="shared" si="0"/>
        <v>793700</v>
      </c>
      <c r="K18" s="60">
        <f t="shared" si="0"/>
        <v>0</v>
      </c>
    </row>
    <row r="19" spans="1:11" ht="13.5" thickBot="1" x14ac:dyDescent="0.25">
      <c r="D19" s="48"/>
      <c r="E19" s="48"/>
      <c r="F19" s="48"/>
      <c r="G19" s="48"/>
      <c r="H19" s="48"/>
      <c r="I19" s="48"/>
      <c r="J19" s="48"/>
      <c r="K19" s="48"/>
    </row>
    <row r="20" spans="1:11" ht="13.5" thickBot="1" x14ac:dyDescent="0.25">
      <c r="A20" s="49"/>
      <c r="B20" s="49"/>
      <c r="C20" s="50" t="s">
        <v>3</v>
      </c>
      <c r="D20" s="61">
        <f>SUM($D18:D18)</f>
        <v>0</v>
      </c>
      <c r="E20" s="62">
        <f>SUM($D18:E18)</f>
        <v>0</v>
      </c>
      <c r="F20" s="62">
        <f>SUM($D18:F18)</f>
        <v>0</v>
      </c>
      <c r="G20" s="62">
        <f>SUM($D18:G18)</f>
        <v>0</v>
      </c>
      <c r="H20" s="62">
        <f>SUM($D18:H18)</f>
        <v>10458331.49</v>
      </c>
      <c r="I20" s="62">
        <f>SUM($D18:I18)</f>
        <v>13005541.49</v>
      </c>
      <c r="J20" s="62">
        <f>SUM($D18:J18)</f>
        <v>13799241.49</v>
      </c>
      <c r="K20" s="62">
        <f>SUM($D18:K18)</f>
        <v>13799241.49</v>
      </c>
    </row>
    <row r="23" spans="1:11" ht="15.75" x14ac:dyDescent="0.25">
      <c r="A23" s="71" t="s">
        <v>61</v>
      </c>
      <c r="B23" s="2"/>
      <c r="C23" s="2"/>
      <c r="D23" s="7"/>
      <c r="E23" s="2"/>
      <c r="F23" s="2"/>
      <c r="G23" s="2"/>
    </row>
    <row r="24" spans="1:11" x14ac:dyDescent="0.2">
      <c r="A24" s="53" t="s">
        <v>2</v>
      </c>
      <c r="B24" s="54" t="s">
        <v>0</v>
      </c>
      <c r="C24" s="55"/>
      <c r="D24" s="56">
        <v>43435</v>
      </c>
      <c r="E24" s="56">
        <v>43466</v>
      </c>
      <c r="F24" s="56">
        <v>43497</v>
      </c>
      <c r="G24" s="56">
        <v>43525</v>
      </c>
      <c r="H24" s="56">
        <v>43556</v>
      </c>
      <c r="I24" s="56">
        <v>43586</v>
      </c>
      <c r="J24" s="56">
        <v>43617</v>
      </c>
      <c r="K24" s="56">
        <v>43647</v>
      </c>
    </row>
    <row r="25" spans="1:11" x14ac:dyDescent="0.2">
      <c r="A25" s="63">
        <v>1</v>
      </c>
      <c r="B25" s="57" t="s">
        <v>31</v>
      </c>
      <c r="C25" s="2"/>
      <c r="D25" s="44">
        <v>0</v>
      </c>
      <c r="E25" s="44">
        <v>0</v>
      </c>
      <c r="F25" s="44">
        <v>0</v>
      </c>
      <c r="G25" s="44">
        <v>0</v>
      </c>
      <c r="H25" s="44">
        <v>0</v>
      </c>
      <c r="I25" s="44">
        <v>10119750</v>
      </c>
      <c r="J25" s="44">
        <v>0</v>
      </c>
      <c r="K25" s="44">
        <v>0</v>
      </c>
    </row>
    <row r="26" spans="1:11" x14ac:dyDescent="0.2">
      <c r="A26" s="63">
        <v>2</v>
      </c>
      <c r="B26" s="57" t="s">
        <v>34</v>
      </c>
      <c r="C26" s="2"/>
      <c r="D26" s="45">
        <v>0</v>
      </c>
      <c r="E26" s="45">
        <v>0</v>
      </c>
      <c r="F26" s="45">
        <v>0</v>
      </c>
      <c r="G26" s="45">
        <v>0</v>
      </c>
      <c r="H26" s="45">
        <v>0</v>
      </c>
      <c r="I26" s="45">
        <v>0</v>
      </c>
      <c r="J26" s="45">
        <v>2521600</v>
      </c>
      <c r="K26" s="45">
        <v>0</v>
      </c>
    </row>
    <row r="27" spans="1:11" x14ac:dyDescent="0.2">
      <c r="A27" s="63">
        <v>3</v>
      </c>
      <c r="B27" s="57" t="s">
        <v>36</v>
      </c>
      <c r="C27" s="2"/>
      <c r="D27" s="45">
        <v>0</v>
      </c>
      <c r="E27" s="45">
        <v>0</v>
      </c>
      <c r="F27" s="45">
        <v>0</v>
      </c>
      <c r="G27" s="45">
        <v>0</v>
      </c>
      <c r="H27" s="45">
        <v>0</v>
      </c>
      <c r="I27" s="45">
        <v>342009.5</v>
      </c>
      <c r="J27" s="45">
        <v>0</v>
      </c>
      <c r="K27" s="45">
        <v>0</v>
      </c>
    </row>
    <row r="28" spans="1:11" x14ac:dyDescent="0.2">
      <c r="A28" s="63">
        <v>4</v>
      </c>
      <c r="B28" s="57" t="s">
        <v>37</v>
      </c>
      <c r="C28" s="2"/>
      <c r="D28" s="45">
        <v>0</v>
      </c>
      <c r="E28" s="45">
        <v>0</v>
      </c>
      <c r="F28" s="45">
        <v>0</v>
      </c>
      <c r="G28" s="45">
        <v>0</v>
      </c>
      <c r="H28" s="45">
        <v>0</v>
      </c>
      <c r="I28" s="45">
        <v>0</v>
      </c>
      <c r="J28" s="45">
        <v>287000</v>
      </c>
      <c r="K28" s="45">
        <v>0</v>
      </c>
    </row>
    <row r="29" spans="1:11" x14ac:dyDescent="0.2">
      <c r="A29" s="63">
        <v>5</v>
      </c>
      <c r="B29" s="57" t="s">
        <v>38</v>
      </c>
      <c r="C29" s="2"/>
      <c r="D29" s="45">
        <v>0</v>
      </c>
      <c r="E29" s="45">
        <v>0</v>
      </c>
      <c r="F29" s="45">
        <v>0</v>
      </c>
      <c r="G29" s="45">
        <v>0</v>
      </c>
      <c r="H29" s="45">
        <v>0</v>
      </c>
      <c r="I29" s="45">
        <v>0</v>
      </c>
      <c r="J29" s="45">
        <v>279600</v>
      </c>
      <c r="K29" s="45">
        <v>0</v>
      </c>
    </row>
    <row r="30" spans="1:11" x14ac:dyDescent="0.2">
      <c r="A30" s="63">
        <v>6</v>
      </c>
      <c r="B30" s="57" t="s">
        <v>39</v>
      </c>
      <c r="C30" s="2"/>
      <c r="D30" s="45">
        <v>0</v>
      </c>
      <c r="E30" s="45">
        <v>0</v>
      </c>
      <c r="F30" s="45">
        <v>0</v>
      </c>
      <c r="G30" s="45">
        <v>0</v>
      </c>
      <c r="H30" s="45">
        <v>0</v>
      </c>
      <c r="I30" s="45">
        <v>0</v>
      </c>
      <c r="J30" s="45">
        <v>133800</v>
      </c>
      <c r="K30" s="45">
        <v>0</v>
      </c>
    </row>
    <row r="31" spans="1:11" ht="13.5" thickBot="1" x14ac:dyDescent="0.25">
      <c r="A31" s="63">
        <v>7</v>
      </c>
      <c r="B31" s="57" t="s">
        <v>40</v>
      </c>
      <c r="C31" s="2"/>
      <c r="D31" s="45">
        <v>0</v>
      </c>
      <c r="E31" s="45">
        <v>0</v>
      </c>
      <c r="F31" s="45">
        <v>0</v>
      </c>
      <c r="G31" s="45">
        <v>0</v>
      </c>
      <c r="H31" s="45">
        <v>0</v>
      </c>
      <c r="I31" s="45">
        <v>0</v>
      </c>
      <c r="J31" s="45">
        <v>93300</v>
      </c>
      <c r="K31" s="45">
        <v>0</v>
      </c>
    </row>
    <row r="32" spans="1:11" ht="13.5" thickBot="1" x14ac:dyDescent="0.25">
      <c r="A32" s="51"/>
      <c r="B32" s="52"/>
      <c r="C32" s="52" t="s">
        <v>18</v>
      </c>
      <c r="D32" s="59">
        <f t="shared" ref="D32:K32" si="1">SUM(D25:D31)</f>
        <v>0</v>
      </c>
      <c r="E32" s="60">
        <f t="shared" si="1"/>
        <v>0</v>
      </c>
      <c r="F32" s="60">
        <f t="shared" si="1"/>
        <v>0</v>
      </c>
      <c r="G32" s="60">
        <f t="shared" si="1"/>
        <v>0</v>
      </c>
      <c r="H32" s="60">
        <f t="shared" si="1"/>
        <v>0</v>
      </c>
      <c r="I32" s="60">
        <f t="shared" si="1"/>
        <v>10461759.5</v>
      </c>
      <c r="J32" s="60">
        <f t="shared" si="1"/>
        <v>3315300</v>
      </c>
      <c r="K32" s="60">
        <f t="shared" si="1"/>
        <v>0</v>
      </c>
    </row>
    <row r="33" spans="1:11" ht="13.5" thickBot="1" x14ac:dyDescent="0.25">
      <c r="D33" s="48"/>
      <c r="E33" s="48"/>
      <c r="F33" s="48"/>
      <c r="G33" s="48"/>
      <c r="H33" s="48"/>
      <c r="I33" s="48"/>
      <c r="J33" s="48"/>
      <c r="K33" s="48"/>
    </row>
    <row r="34" spans="1:11" ht="13.5" thickBot="1" x14ac:dyDescent="0.25">
      <c r="A34" s="49"/>
      <c r="B34" s="50"/>
      <c r="C34" s="50" t="s">
        <v>44</v>
      </c>
      <c r="D34" s="61">
        <f>SUM($D32:D32)</f>
        <v>0</v>
      </c>
      <c r="E34" s="62">
        <f>SUM($D32:E32)</f>
        <v>0</v>
      </c>
      <c r="F34" s="62">
        <f>SUM($D32:F32)</f>
        <v>0</v>
      </c>
      <c r="G34" s="62">
        <f>SUM($D32:G32)</f>
        <v>0</v>
      </c>
      <c r="H34" s="62">
        <f>SUM($D32:H32)</f>
        <v>0</v>
      </c>
      <c r="I34" s="62">
        <f>SUM($D32:I32)</f>
        <v>10461759.5</v>
      </c>
      <c r="J34" s="62">
        <f>SUM($D32:J32)</f>
        <v>13777059.5</v>
      </c>
      <c r="K34" s="62">
        <f>SUM($D32:K32)</f>
        <v>13777059.5</v>
      </c>
    </row>
    <row r="37" spans="1:11" x14ac:dyDescent="0.2">
      <c r="A37" s="72" t="s">
        <v>42</v>
      </c>
    </row>
    <row r="38" spans="1:11" x14ac:dyDescent="0.2">
      <c r="A38" s="120" t="s">
        <v>98</v>
      </c>
      <c r="B38" s="98"/>
      <c r="C38" s="98"/>
    </row>
    <row r="41" spans="1:11" x14ac:dyDescent="0.2">
      <c r="J41" s="48"/>
    </row>
  </sheetData>
  <phoneticPr fontId="5" type="noConversion"/>
  <conditionalFormatting sqref="I25:I31">
    <cfRule type="colorScale" priority="10">
      <colorScale>
        <cfvo type="min"/>
        <cfvo type="percentile" val="50"/>
        <cfvo type="max"/>
        <color rgb="FF63BE7B"/>
        <color rgb="FFFFEB84"/>
        <color rgb="FFF8696B"/>
      </colorScale>
    </cfRule>
  </conditionalFormatting>
  <conditionalFormatting sqref="J25:J31">
    <cfRule type="colorScale" priority="9">
      <colorScale>
        <cfvo type="min"/>
        <cfvo type="percentile" val="50"/>
        <cfvo type="max"/>
        <color rgb="FF63BE7B"/>
        <color rgb="FFFFEB84"/>
        <color rgb="FFF8696B"/>
      </colorScale>
    </cfRule>
  </conditionalFormatting>
  <conditionalFormatting sqref="I32:J32">
    <cfRule type="colorScale" priority="20">
      <colorScale>
        <cfvo type="min"/>
        <cfvo type="percentile" val="50"/>
        <cfvo type="max"/>
        <color rgb="FF63BE7B"/>
        <color rgb="FFFFEB84"/>
        <color rgb="FFF8696B"/>
      </colorScale>
    </cfRule>
  </conditionalFormatting>
  <conditionalFormatting sqref="H32">
    <cfRule type="colorScale" priority="7">
      <colorScale>
        <cfvo type="min"/>
        <cfvo type="percentile" val="50"/>
        <cfvo type="max"/>
        <color rgb="FFF8696B"/>
        <color rgb="FFFFEB84"/>
        <color rgb="FF63BE7B"/>
      </colorScale>
    </cfRule>
  </conditionalFormatting>
  <conditionalFormatting sqref="H11:H17">
    <cfRule type="colorScale" priority="6">
      <colorScale>
        <cfvo type="min"/>
        <cfvo type="percentile" val="50"/>
        <cfvo type="max"/>
        <color rgb="FF63BE7B"/>
        <color rgb="FFFFEB84"/>
        <color rgb="FFF8696B"/>
      </colorScale>
    </cfRule>
  </conditionalFormatting>
  <conditionalFormatting sqref="I11:I17">
    <cfRule type="colorScale" priority="5">
      <colorScale>
        <cfvo type="min"/>
        <cfvo type="percentile" val="50"/>
        <cfvo type="max"/>
        <color rgb="FF63BE7B"/>
        <color rgb="FFFFEB84"/>
        <color rgb="FFF8696B"/>
      </colorScale>
    </cfRule>
  </conditionalFormatting>
  <conditionalFormatting sqref="J11:J17">
    <cfRule type="colorScale" priority="4">
      <colorScale>
        <cfvo type="min"/>
        <cfvo type="percentile" val="50"/>
        <cfvo type="max"/>
        <color rgb="FF63BE7B"/>
        <color rgb="FFFFEB84"/>
        <color rgb="FFF8696B"/>
      </colorScale>
    </cfRule>
  </conditionalFormatting>
  <conditionalFormatting sqref="K11:K17">
    <cfRule type="colorScale" priority="2">
      <colorScale>
        <cfvo type="min"/>
        <cfvo type="percentile" val="50"/>
        <cfvo type="max"/>
        <color rgb="FFF8696B"/>
        <color rgb="FFFFEB84"/>
        <color rgb="FF63BE7B"/>
      </colorScale>
    </cfRule>
  </conditionalFormatting>
  <conditionalFormatting sqref="K25:K31">
    <cfRule type="colorScale" priority="1">
      <colorScale>
        <cfvo type="min"/>
        <cfvo type="percentile" val="50"/>
        <cfvo type="max"/>
        <color rgb="FFF8696B"/>
        <color rgb="FFFFEB84"/>
        <color rgb="FF63BE7B"/>
      </colorScale>
    </cfRule>
  </conditionalFormatting>
  <pageMargins left="0.5" right="0.5" top="0.25" bottom="0.25" header="0.5" footer="0.25"/>
  <pageSetup scale="89" orientation="landscape" r:id="rId1"/>
  <headerFooter alignWithMargins="0"/>
  <ignoredErrors>
    <ignoredError sqref="D18:K18 D32:K32" formulaRange="1"/>
  </ignoredError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sheetPr>
  <dimension ref="B2:R19"/>
  <sheetViews>
    <sheetView showGridLines="0" zoomScaleNormal="100" workbookViewId="0">
      <selection activeCell="D25" sqref="D25"/>
    </sheetView>
  </sheetViews>
  <sheetFormatPr defaultRowHeight="12.75" x14ac:dyDescent="0.2"/>
  <cols>
    <col min="2" max="2" width="22" customWidth="1"/>
    <col min="3" max="3" width="25.140625" customWidth="1"/>
    <col min="4" max="4" width="24.85546875" customWidth="1"/>
    <col min="5" max="5" width="28.28515625" customWidth="1"/>
    <col min="6" max="6" width="23.85546875" customWidth="1"/>
    <col min="7" max="7" width="24.28515625" customWidth="1"/>
    <col min="8" max="8" width="6.42578125" customWidth="1"/>
    <col min="9" max="9" width="10" customWidth="1"/>
    <col min="10" max="10" width="16.7109375" customWidth="1"/>
    <col min="11" max="11" width="13.5703125" customWidth="1"/>
    <col min="12" max="12" width="36.5703125" customWidth="1"/>
  </cols>
  <sheetData>
    <row r="2" spans="2:18" ht="18" x14ac:dyDescent="0.25">
      <c r="B2" s="75" t="s">
        <v>46</v>
      </c>
      <c r="C2" s="98"/>
      <c r="D2" s="121" t="s">
        <v>100</v>
      </c>
    </row>
    <row r="3" spans="2:18" x14ac:dyDescent="0.2">
      <c r="I3" s="72" t="s">
        <v>59</v>
      </c>
    </row>
    <row r="5" spans="2:18" ht="34.5" customHeight="1" x14ac:dyDescent="0.2">
      <c r="B5" s="134" t="s">
        <v>87</v>
      </c>
      <c r="C5" s="135"/>
      <c r="D5" s="135"/>
      <c r="E5" s="135"/>
      <c r="F5" s="135"/>
      <c r="G5" s="136"/>
      <c r="I5" s="133" t="s">
        <v>56</v>
      </c>
      <c r="J5" s="133"/>
      <c r="K5" s="133"/>
      <c r="L5" s="133"/>
    </row>
    <row r="6" spans="2:18" ht="21.75" customHeight="1" x14ac:dyDescent="0.25">
      <c r="B6" s="137" t="s">
        <v>32</v>
      </c>
      <c r="C6" s="35" t="s">
        <v>23</v>
      </c>
      <c r="D6" s="35" t="s">
        <v>24</v>
      </c>
      <c r="E6" s="35" t="s">
        <v>48</v>
      </c>
      <c r="F6" s="137" t="s">
        <v>55</v>
      </c>
      <c r="G6" s="35" t="s">
        <v>25</v>
      </c>
      <c r="I6" s="133" t="s">
        <v>57</v>
      </c>
      <c r="J6" s="133"/>
      <c r="K6" s="133"/>
      <c r="L6" s="133"/>
    </row>
    <row r="7" spans="2:18" ht="27.75" customHeight="1" x14ac:dyDescent="0.2">
      <c r="B7" s="137"/>
      <c r="C7" s="89" t="s">
        <v>52</v>
      </c>
      <c r="D7" s="89" t="s">
        <v>53</v>
      </c>
      <c r="E7" s="92" t="s">
        <v>72</v>
      </c>
      <c r="F7" s="137"/>
      <c r="G7" s="89" t="s">
        <v>54</v>
      </c>
      <c r="I7" s="133" t="s">
        <v>95</v>
      </c>
      <c r="J7" s="133"/>
      <c r="K7" s="133"/>
      <c r="L7" s="133"/>
    </row>
    <row r="8" spans="2:18" ht="17.25" customHeight="1" x14ac:dyDescent="0.2">
      <c r="B8" s="39">
        <v>1</v>
      </c>
      <c r="C8" s="40">
        <f>'EVA Report'!H35</f>
        <v>10149180</v>
      </c>
      <c r="D8" s="40">
        <f>AC!I25</f>
        <v>10119750</v>
      </c>
      <c r="E8" s="88">
        <f>D8/C8</f>
        <v>0.99710025834599447</v>
      </c>
      <c r="F8" s="37">
        <v>1</v>
      </c>
      <c r="G8" s="40">
        <f>F8*C8</f>
        <v>10149180</v>
      </c>
      <c r="I8" s="133" t="s">
        <v>58</v>
      </c>
      <c r="J8" s="133"/>
      <c r="K8" s="133"/>
      <c r="L8" s="133"/>
    </row>
    <row r="9" spans="2:18" ht="17.25" customHeight="1" x14ac:dyDescent="0.2">
      <c r="B9" s="39">
        <v>2</v>
      </c>
      <c r="C9" s="40">
        <f>'EVA Report'!H36</f>
        <v>2550000</v>
      </c>
      <c r="D9" s="40">
        <f>AC!J26</f>
        <v>2521600</v>
      </c>
      <c r="E9" s="88">
        <f t="shared" ref="E9:E14" si="0">D9/C9</f>
        <v>0.98886274509803918</v>
      </c>
      <c r="F9" s="37">
        <v>1</v>
      </c>
      <c r="G9" s="40">
        <f t="shared" ref="G9:G14" si="1">F9*C9</f>
        <v>2550000</v>
      </c>
    </row>
    <row r="10" spans="2:18" ht="17.25" customHeight="1" x14ac:dyDescent="0.2">
      <c r="B10" s="39">
        <v>3</v>
      </c>
      <c r="C10" s="40">
        <f>'EVA Report'!H37</f>
        <v>379650</v>
      </c>
      <c r="D10" s="40">
        <f>AC!I27</f>
        <v>342009.5</v>
      </c>
      <c r="E10" s="88">
        <f t="shared" si="0"/>
        <v>0.90085473462399579</v>
      </c>
      <c r="F10" s="37">
        <v>1</v>
      </c>
      <c r="G10" s="40">
        <f t="shared" si="1"/>
        <v>379650</v>
      </c>
      <c r="I10" s="38" t="s">
        <v>26</v>
      </c>
      <c r="J10" s="41">
        <f>C15</f>
        <v>13931208</v>
      </c>
    </row>
    <row r="11" spans="2:18" ht="17.25" customHeight="1" x14ac:dyDescent="0.2">
      <c r="B11" s="39">
        <v>4</v>
      </c>
      <c r="C11" s="40">
        <f>'EVA Report'!I38</f>
        <v>299076</v>
      </c>
      <c r="D11" s="40">
        <f>AC!J28</f>
        <v>287000</v>
      </c>
      <c r="E11" s="88">
        <f t="shared" si="0"/>
        <v>0.95962230336101861</v>
      </c>
      <c r="F11" s="37">
        <v>1</v>
      </c>
      <c r="G11" s="40">
        <f t="shared" si="1"/>
        <v>299076</v>
      </c>
      <c r="I11" s="38" t="s">
        <v>27</v>
      </c>
      <c r="J11" s="41">
        <f>C15</f>
        <v>13931208</v>
      </c>
    </row>
    <row r="12" spans="2:18" ht="17.25" customHeight="1" x14ac:dyDescent="0.2">
      <c r="B12" s="39">
        <v>5</v>
      </c>
      <c r="C12" s="40">
        <f>'EVA Report'!I39</f>
        <v>285552</v>
      </c>
      <c r="D12" s="40">
        <f>AC!J29</f>
        <v>279600</v>
      </c>
      <c r="E12" s="88">
        <f t="shared" si="0"/>
        <v>0.97915616069927724</v>
      </c>
      <c r="F12" s="37">
        <v>1</v>
      </c>
      <c r="G12" s="40">
        <f t="shared" si="1"/>
        <v>285552</v>
      </c>
      <c r="I12" s="38" t="s">
        <v>28</v>
      </c>
      <c r="J12" s="41">
        <f>D15</f>
        <v>13777059.5</v>
      </c>
    </row>
    <row r="13" spans="2:18" ht="17.25" customHeight="1" x14ac:dyDescent="0.2">
      <c r="B13" s="36">
        <v>6</v>
      </c>
      <c r="C13" s="40">
        <f>'EVA Report'!I40</f>
        <v>135750</v>
      </c>
      <c r="D13" s="40">
        <f>AC!J30</f>
        <v>133800</v>
      </c>
      <c r="E13" s="88">
        <f t="shared" si="0"/>
        <v>0.98563535911602207</v>
      </c>
      <c r="F13" s="37">
        <v>1</v>
      </c>
      <c r="G13" s="40">
        <f t="shared" si="1"/>
        <v>135750</v>
      </c>
      <c r="I13" s="38" t="s">
        <v>29</v>
      </c>
      <c r="J13" s="41">
        <f>G15</f>
        <v>13931208</v>
      </c>
    </row>
    <row r="14" spans="2:18" ht="17.25" customHeight="1" x14ac:dyDescent="0.2">
      <c r="B14" s="36">
        <v>7</v>
      </c>
      <c r="C14" s="40">
        <f>'EVA Report'!J41</f>
        <v>132000</v>
      </c>
      <c r="D14" s="40">
        <f>AC!J31</f>
        <v>93300</v>
      </c>
      <c r="E14" s="88">
        <f t="shared" si="0"/>
        <v>0.70681818181818179</v>
      </c>
      <c r="F14" s="37">
        <v>1</v>
      </c>
      <c r="G14" s="40">
        <f t="shared" si="1"/>
        <v>132000</v>
      </c>
    </row>
    <row r="15" spans="2:18" ht="17.25" customHeight="1" x14ac:dyDescent="0.2">
      <c r="B15" s="90" t="s">
        <v>51</v>
      </c>
      <c r="C15" s="91">
        <f>SUM(C8:C14)</f>
        <v>13931208</v>
      </c>
      <c r="D15" s="91">
        <f>SUM(D8:D14)</f>
        <v>13777059.5</v>
      </c>
      <c r="E15" s="91" t="s">
        <v>49</v>
      </c>
      <c r="F15" s="91" t="s">
        <v>49</v>
      </c>
      <c r="G15" s="91">
        <f>SUM(G8:G14)</f>
        <v>13931208</v>
      </c>
      <c r="I15" s="138" t="s">
        <v>5</v>
      </c>
      <c r="J15" s="139" t="s">
        <v>5</v>
      </c>
      <c r="K15" s="140" t="s">
        <v>5</v>
      </c>
      <c r="L15" s="118">
        <f>J13-J12</f>
        <v>154148.5</v>
      </c>
      <c r="R15" s="11"/>
    </row>
    <row r="16" spans="2:18" x14ac:dyDescent="0.2">
      <c r="I16" s="130" t="s">
        <v>6</v>
      </c>
      <c r="J16" s="131" t="s">
        <v>6</v>
      </c>
      <c r="K16" s="132" t="s">
        <v>6</v>
      </c>
      <c r="L16" s="95">
        <f>J13/J12</f>
        <v>1.0111887808860809</v>
      </c>
      <c r="R16" s="11"/>
    </row>
    <row r="17" spans="2:12" x14ac:dyDescent="0.2">
      <c r="B17" s="72" t="s">
        <v>42</v>
      </c>
      <c r="I17" s="130" t="s">
        <v>4</v>
      </c>
      <c r="J17" s="131" t="s">
        <v>4</v>
      </c>
      <c r="K17" s="132" t="s">
        <v>4</v>
      </c>
      <c r="L17" s="86">
        <f>J13-J11</f>
        <v>0</v>
      </c>
    </row>
    <row r="18" spans="2:12" x14ac:dyDescent="0.2">
      <c r="B18" s="119" t="s">
        <v>98</v>
      </c>
      <c r="C18" s="98"/>
      <c r="D18" s="98"/>
      <c r="E18" s="98"/>
      <c r="I18" s="130" t="s">
        <v>7</v>
      </c>
      <c r="J18" s="131" t="s">
        <v>7</v>
      </c>
      <c r="K18" s="132" t="s">
        <v>7</v>
      </c>
      <c r="L18" s="95">
        <f>J13/J11</f>
        <v>1</v>
      </c>
    </row>
    <row r="19" spans="2:12" x14ac:dyDescent="0.2">
      <c r="B19" s="72" t="s">
        <v>50</v>
      </c>
      <c r="D19" s="98"/>
    </row>
  </sheetData>
  <mergeCells count="11">
    <mergeCell ref="B5:G5"/>
    <mergeCell ref="B6:B7"/>
    <mergeCell ref="F6:F7"/>
    <mergeCell ref="I15:K15"/>
    <mergeCell ref="I16:K16"/>
    <mergeCell ref="I5:L5"/>
    <mergeCell ref="I17:K17"/>
    <mergeCell ref="I18:K18"/>
    <mergeCell ref="I6:L6"/>
    <mergeCell ref="I7:L7"/>
    <mergeCell ref="I8:L8"/>
  </mergeCells>
  <pageMargins left="0.7" right="0.7" top="0.75" bottom="0.75" header="0.3" footer="0.3"/>
  <pageSetup orientation="portrait" r:id="rId1"/>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0033CC"/>
  </sheetPr>
  <dimension ref="A1:L123"/>
  <sheetViews>
    <sheetView zoomScaleNormal="100" workbookViewId="0"/>
  </sheetViews>
  <sheetFormatPr defaultRowHeight="12.75" x14ac:dyDescent="0.2"/>
  <cols>
    <col min="2" max="2" width="81.42578125" customWidth="1"/>
    <col min="3" max="3" width="17.5703125" customWidth="1"/>
    <col min="4" max="4" width="17.85546875" bestFit="1" customWidth="1"/>
    <col min="5" max="5" width="23.28515625" customWidth="1"/>
    <col min="6" max="6" width="17.5703125" customWidth="1"/>
    <col min="7" max="7" width="19.42578125" customWidth="1"/>
    <col min="8" max="8" width="5.140625" customWidth="1"/>
    <col min="11" max="11" width="12.7109375" customWidth="1"/>
    <col min="12" max="12" width="10.28515625" customWidth="1"/>
    <col min="13" max="13" width="11.42578125" customWidth="1"/>
  </cols>
  <sheetData>
    <row r="1" spans="1:9" ht="20.25" x14ac:dyDescent="0.3">
      <c r="A1" s="17" t="s">
        <v>99</v>
      </c>
    </row>
    <row r="3" spans="1:9" ht="15.75" x14ac:dyDescent="0.25">
      <c r="A3" s="9" t="s">
        <v>83</v>
      </c>
    </row>
    <row r="4" spans="1:9" x14ac:dyDescent="0.2">
      <c r="B4" s="2"/>
      <c r="C4" s="2"/>
      <c r="D4" s="7"/>
      <c r="E4" s="7"/>
      <c r="F4" s="7"/>
      <c r="G4" s="7"/>
      <c r="H4" s="2"/>
      <c r="I4" s="2"/>
    </row>
    <row r="5" spans="1:9" x14ac:dyDescent="0.2">
      <c r="A5" s="21" t="s">
        <v>2</v>
      </c>
      <c r="B5" s="54" t="s">
        <v>33</v>
      </c>
      <c r="C5" s="23" t="s">
        <v>8</v>
      </c>
      <c r="D5" s="142">
        <v>43435</v>
      </c>
      <c r="E5" s="142"/>
      <c r="F5" s="142"/>
      <c r="G5" s="142"/>
    </row>
    <row r="6" spans="1:9" x14ac:dyDescent="0.2">
      <c r="A6" s="21"/>
      <c r="B6" s="22"/>
      <c r="C6" s="99"/>
      <c r="D6" s="47" t="s">
        <v>78</v>
      </c>
      <c r="E6" s="47" t="s">
        <v>79</v>
      </c>
      <c r="F6" s="47" t="s">
        <v>80</v>
      </c>
      <c r="G6" s="47" t="s">
        <v>89</v>
      </c>
    </row>
    <row r="7" spans="1:9" x14ac:dyDescent="0.2">
      <c r="A7" s="64">
        <v>1</v>
      </c>
      <c r="B7" s="20" t="s">
        <v>31</v>
      </c>
      <c r="C7" s="68">
        <f>'EVA Report'!C35</f>
        <v>10149180</v>
      </c>
      <c r="D7" s="106">
        <f>'EVA Report'!D35</f>
        <v>0</v>
      </c>
      <c r="E7" s="106">
        <f>AC!D25</f>
        <v>0</v>
      </c>
      <c r="F7" s="100" t="e">
        <f>E7/D7</f>
        <v>#DIV/0!</v>
      </c>
      <c r="G7" s="106">
        <f>D7-E7</f>
        <v>0</v>
      </c>
      <c r="I7" s="116" t="str">
        <f t="shared" ref="I7:I58" si="0">IF(G7=0,"OK","NOT OK")</f>
        <v>OK</v>
      </c>
    </row>
    <row r="8" spans="1:9" x14ac:dyDescent="0.2">
      <c r="A8" s="64">
        <v>2</v>
      </c>
      <c r="B8" s="19" t="s">
        <v>34</v>
      </c>
      <c r="C8" s="68">
        <f>'EVA Report'!C36</f>
        <v>2550000</v>
      </c>
      <c r="D8" s="106">
        <f>'EVA Report'!D36</f>
        <v>0</v>
      </c>
      <c r="E8" s="106">
        <f>AC!D26</f>
        <v>0</v>
      </c>
      <c r="F8" s="100" t="e">
        <f t="shared" ref="F8:F13" si="1">E8/D8</f>
        <v>#DIV/0!</v>
      </c>
      <c r="G8" s="106">
        <f t="shared" ref="G8:G13" si="2">D8-E8</f>
        <v>0</v>
      </c>
      <c r="I8" s="116" t="str">
        <f t="shared" si="0"/>
        <v>OK</v>
      </c>
    </row>
    <row r="9" spans="1:9" x14ac:dyDescent="0.2">
      <c r="A9" s="64">
        <v>3</v>
      </c>
      <c r="B9" s="19" t="s">
        <v>36</v>
      </c>
      <c r="C9" s="68">
        <f>'EVA Report'!C37</f>
        <v>379650</v>
      </c>
      <c r="D9" s="106">
        <f>'EVA Report'!D37</f>
        <v>0</v>
      </c>
      <c r="E9" s="106">
        <f>AC!D27</f>
        <v>0</v>
      </c>
      <c r="F9" s="100" t="e">
        <f t="shared" si="1"/>
        <v>#DIV/0!</v>
      </c>
      <c r="G9" s="106">
        <f t="shared" si="2"/>
        <v>0</v>
      </c>
      <c r="I9" s="116" t="str">
        <f t="shared" si="0"/>
        <v>OK</v>
      </c>
    </row>
    <row r="10" spans="1:9" x14ac:dyDescent="0.2">
      <c r="A10" s="64">
        <v>4</v>
      </c>
      <c r="B10" s="19" t="s">
        <v>37</v>
      </c>
      <c r="C10" s="68">
        <f>'EVA Report'!C38</f>
        <v>299076</v>
      </c>
      <c r="D10" s="106">
        <f>'EVA Report'!D38</f>
        <v>0</v>
      </c>
      <c r="E10" s="106">
        <f>AC!D28</f>
        <v>0</v>
      </c>
      <c r="F10" s="100" t="e">
        <f t="shared" si="1"/>
        <v>#DIV/0!</v>
      </c>
      <c r="G10" s="106">
        <f t="shared" si="2"/>
        <v>0</v>
      </c>
      <c r="I10" s="116" t="str">
        <f t="shared" si="0"/>
        <v>OK</v>
      </c>
    </row>
    <row r="11" spans="1:9" x14ac:dyDescent="0.2">
      <c r="A11" s="64">
        <v>5</v>
      </c>
      <c r="B11" s="19" t="s">
        <v>38</v>
      </c>
      <c r="C11" s="68">
        <f>'EVA Report'!C39</f>
        <v>285552</v>
      </c>
      <c r="D11" s="106">
        <f>'EVA Report'!D39</f>
        <v>0</v>
      </c>
      <c r="E11" s="106">
        <f>AC!D29</f>
        <v>0</v>
      </c>
      <c r="F11" s="100" t="e">
        <f t="shared" si="1"/>
        <v>#DIV/0!</v>
      </c>
      <c r="G11" s="106">
        <f t="shared" si="2"/>
        <v>0</v>
      </c>
      <c r="I11" s="116" t="str">
        <f t="shared" si="0"/>
        <v>OK</v>
      </c>
    </row>
    <row r="12" spans="1:9" x14ac:dyDescent="0.2">
      <c r="A12" s="64">
        <v>6</v>
      </c>
      <c r="B12" s="19" t="s">
        <v>39</v>
      </c>
      <c r="C12" s="68">
        <f>'EVA Report'!C40</f>
        <v>135750</v>
      </c>
      <c r="D12" s="106">
        <f>'EVA Report'!D40</f>
        <v>0</v>
      </c>
      <c r="E12" s="106">
        <f>AC!D30</f>
        <v>0</v>
      </c>
      <c r="F12" s="100" t="e">
        <f t="shared" si="1"/>
        <v>#DIV/0!</v>
      </c>
      <c r="G12" s="106">
        <f t="shared" si="2"/>
        <v>0</v>
      </c>
      <c r="I12" s="116" t="str">
        <f t="shared" si="0"/>
        <v>OK</v>
      </c>
    </row>
    <row r="13" spans="1:9" x14ac:dyDescent="0.2">
      <c r="A13" s="64">
        <v>7</v>
      </c>
      <c r="B13" s="19" t="s">
        <v>40</v>
      </c>
      <c r="C13" s="68">
        <f>'EVA Report'!C41</f>
        <v>132000</v>
      </c>
      <c r="D13" s="106">
        <f>'EVA Report'!D41</f>
        <v>0</v>
      </c>
      <c r="E13" s="106">
        <f>AC!D31</f>
        <v>0</v>
      </c>
      <c r="F13" s="100" t="e">
        <f t="shared" si="1"/>
        <v>#DIV/0!</v>
      </c>
      <c r="G13" s="106">
        <f t="shared" si="2"/>
        <v>0</v>
      </c>
      <c r="I13" s="116" t="str">
        <f t="shared" si="0"/>
        <v>OK</v>
      </c>
    </row>
    <row r="14" spans="1:9" x14ac:dyDescent="0.2">
      <c r="A14" s="12" t="s">
        <v>65</v>
      </c>
      <c r="B14" s="4"/>
      <c r="C14" s="4"/>
      <c r="D14" s="4"/>
      <c r="E14" s="4"/>
      <c r="F14" s="4"/>
      <c r="G14" s="4"/>
      <c r="I14" s="65"/>
    </row>
    <row r="15" spans="1:9" x14ac:dyDescent="0.2">
      <c r="I15" s="65"/>
    </row>
    <row r="16" spans="1:9" x14ac:dyDescent="0.2">
      <c r="A16" s="141">
        <v>43435</v>
      </c>
      <c r="B16" s="51" t="s">
        <v>81</v>
      </c>
      <c r="C16" s="102">
        <f>SUM(C7:C13)</f>
        <v>13931208</v>
      </c>
      <c r="D16" s="109">
        <f t="shared" ref="D16:G16" si="3">SUM(D7:D13)</f>
        <v>0</v>
      </c>
      <c r="E16" s="108">
        <f t="shared" si="3"/>
        <v>0</v>
      </c>
      <c r="F16" s="103" t="s">
        <v>49</v>
      </c>
      <c r="G16" s="102">
        <f t="shared" si="3"/>
        <v>0</v>
      </c>
      <c r="I16" s="65"/>
    </row>
    <row r="17" spans="1:9" x14ac:dyDescent="0.2">
      <c r="A17" s="141"/>
      <c r="B17" s="105" t="s">
        <v>82</v>
      </c>
      <c r="C17" s="112" t="e">
        <f>(E16/D16)*100</f>
        <v>#DIV/0!</v>
      </c>
      <c r="I17" s="65"/>
    </row>
    <row r="18" spans="1:9" x14ac:dyDescent="0.2">
      <c r="A18" s="141"/>
      <c r="B18" s="105" t="s">
        <v>93</v>
      </c>
      <c r="C18" s="113">
        <f>E16/C16</f>
        <v>0</v>
      </c>
      <c r="I18" s="65"/>
    </row>
    <row r="19" spans="1:9" x14ac:dyDescent="0.2">
      <c r="I19" s="65"/>
    </row>
    <row r="20" spans="1:9" x14ac:dyDescent="0.2">
      <c r="A20" s="21" t="s">
        <v>2</v>
      </c>
      <c r="B20" s="54" t="s">
        <v>33</v>
      </c>
      <c r="C20" s="23" t="s">
        <v>8</v>
      </c>
      <c r="D20" s="142">
        <v>43466</v>
      </c>
      <c r="E20" s="142"/>
      <c r="F20" s="142"/>
      <c r="G20" s="142"/>
      <c r="I20" s="65"/>
    </row>
    <row r="21" spans="1:9" x14ac:dyDescent="0.2">
      <c r="A21" s="21"/>
      <c r="B21" s="22"/>
      <c r="C21" s="99"/>
      <c r="D21" s="47" t="s">
        <v>78</v>
      </c>
      <c r="E21" s="47" t="s">
        <v>79</v>
      </c>
      <c r="F21" s="47" t="s">
        <v>80</v>
      </c>
      <c r="G21" s="47" t="s">
        <v>89</v>
      </c>
      <c r="I21" s="65"/>
    </row>
    <row r="22" spans="1:9" x14ac:dyDescent="0.2">
      <c r="A22" s="64">
        <v>1</v>
      </c>
      <c r="B22" s="20" t="s">
        <v>31</v>
      </c>
      <c r="C22" s="68">
        <f>'EVA Report'!C35</f>
        <v>10149180</v>
      </c>
      <c r="D22" s="106">
        <f>'EVA Report'!E35</f>
        <v>0</v>
      </c>
      <c r="E22" s="106">
        <f>AC!E25</f>
        <v>0</v>
      </c>
      <c r="F22" s="100" t="e">
        <f>E22/D22</f>
        <v>#DIV/0!</v>
      </c>
      <c r="G22" s="106">
        <f>D22-E22</f>
        <v>0</v>
      </c>
      <c r="I22" s="116" t="str">
        <f t="shared" si="0"/>
        <v>OK</v>
      </c>
    </row>
    <row r="23" spans="1:9" x14ac:dyDescent="0.2">
      <c r="A23" s="64">
        <v>2</v>
      </c>
      <c r="B23" s="19" t="s">
        <v>34</v>
      </c>
      <c r="C23" s="68">
        <f>'EVA Report'!C36</f>
        <v>2550000</v>
      </c>
      <c r="D23" s="106">
        <f>'EVA Report'!E36</f>
        <v>0</v>
      </c>
      <c r="E23" s="106">
        <f>AC!E26</f>
        <v>0</v>
      </c>
      <c r="F23" s="100" t="e">
        <f t="shared" ref="F23:F28" si="4">E23/D23</f>
        <v>#DIV/0!</v>
      </c>
      <c r="G23" s="106">
        <f t="shared" ref="G23:G28" si="5">D23-E23</f>
        <v>0</v>
      </c>
      <c r="I23" s="116" t="str">
        <f t="shared" si="0"/>
        <v>OK</v>
      </c>
    </row>
    <row r="24" spans="1:9" x14ac:dyDescent="0.2">
      <c r="A24" s="64">
        <v>3</v>
      </c>
      <c r="B24" s="19" t="s">
        <v>36</v>
      </c>
      <c r="C24" s="68">
        <f>'EVA Report'!C37</f>
        <v>379650</v>
      </c>
      <c r="D24" s="106">
        <f>'EVA Report'!E37</f>
        <v>0</v>
      </c>
      <c r="E24" s="106">
        <f>AC!E27</f>
        <v>0</v>
      </c>
      <c r="F24" s="100" t="e">
        <f t="shared" si="4"/>
        <v>#DIV/0!</v>
      </c>
      <c r="G24" s="106">
        <f t="shared" si="5"/>
        <v>0</v>
      </c>
      <c r="I24" s="116" t="str">
        <f t="shared" si="0"/>
        <v>OK</v>
      </c>
    </row>
    <row r="25" spans="1:9" x14ac:dyDescent="0.2">
      <c r="A25" s="64">
        <v>4</v>
      </c>
      <c r="B25" s="19" t="s">
        <v>37</v>
      </c>
      <c r="C25" s="68">
        <f>'EVA Report'!C38</f>
        <v>299076</v>
      </c>
      <c r="D25" s="106">
        <f>'EVA Report'!E38</f>
        <v>0</v>
      </c>
      <c r="E25" s="106">
        <f>AC!E28</f>
        <v>0</v>
      </c>
      <c r="F25" s="100" t="e">
        <f t="shared" si="4"/>
        <v>#DIV/0!</v>
      </c>
      <c r="G25" s="106">
        <f t="shared" si="5"/>
        <v>0</v>
      </c>
      <c r="I25" s="116" t="str">
        <f t="shared" si="0"/>
        <v>OK</v>
      </c>
    </row>
    <row r="26" spans="1:9" x14ac:dyDescent="0.2">
      <c r="A26" s="64">
        <v>5</v>
      </c>
      <c r="B26" s="19" t="s">
        <v>38</v>
      </c>
      <c r="C26" s="68">
        <f>'EVA Report'!C39</f>
        <v>285552</v>
      </c>
      <c r="D26" s="106">
        <f>'EVA Report'!E39</f>
        <v>0</v>
      </c>
      <c r="E26" s="106">
        <f>AC!E29</f>
        <v>0</v>
      </c>
      <c r="F26" s="100" t="e">
        <f t="shared" si="4"/>
        <v>#DIV/0!</v>
      </c>
      <c r="G26" s="106">
        <f t="shared" si="5"/>
        <v>0</v>
      </c>
      <c r="I26" s="116" t="str">
        <f t="shared" si="0"/>
        <v>OK</v>
      </c>
    </row>
    <row r="27" spans="1:9" x14ac:dyDescent="0.2">
      <c r="A27" s="64">
        <v>6</v>
      </c>
      <c r="B27" s="19" t="s">
        <v>39</v>
      </c>
      <c r="C27" s="68">
        <f>'EVA Report'!C40</f>
        <v>135750</v>
      </c>
      <c r="D27" s="106">
        <f>'EVA Report'!E40</f>
        <v>0</v>
      </c>
      <c r="E27" s="106">
        <f>AC!E30</f>
        <v>0</v>
      </c>
      <c r="F27" s="100" t="e">
        <f t="shared" si="4"/>
        <v>#DIV/0!</v>
      </c>
      <c r="G27" s="106">
        <f t="shared" si="5"/>
        <v>0</v>
      </c>
      <c r="I27" s="116" t="str">
        <f t="shared" si="0"/>
        <v>OK</v>
      </c>
    </row>
    <row r="28" spans="1:9" x14ac:dyDescent="0.2">
      <c r="A28" s="64">
        <v>7</v>
      </c>
      <c r="B28" s="19" t="s">
        <v>40</v>
      </c>
      <c r="C28" s="68">
        <f>'EVA Report'!C41</f>
        <v>132000</v>
      </c>
      <c r="D28" s="106">
        <f>'EVA Report'!E41</f>
        <v>0</v>
      </c>
      <c r="E28" s="106">
        <f>AC!E31</f>
        <v>0</v>
      </c>
      <c r="F28" s="100" t="e">
        <f t="shared" si="4"/>
        <v>#DIV/0!</v>
      </c>
      <c r="G28" s="106">
        <f t="shared" si="5"/>
        <v>0</v>
      </c>
      <c r="I28" s="116" t="str">
        <f t="shared" si="0"/>
        <v>OK</v>
      </c>
    </row>
    <row r="29" spans="1:9" x14ac:dyDescent="0.2">
      <c r="A29" s="12" t="s">
        <v>65</v>
      </c>
      <c r="B29" s="4"/>
      <c r="C29" s="4"/>
      <c r="D29" s="4"/>
      <c r="E29" s="4"/>
      <c r="F29" s="4"/>
      <c r="G29" s="4"/>
      <c r="I29" s="65"/>
    </row>
    <row r="30" spans="1:9" x14ac:dyDescent="0.2">
      <c r="I30" s="65"/>
    </row>
    <row r="31" spans="1:9" x14ac:dyDescent="0.2">
      <c r="A31" s="141">
        <v>43496</v>
      </c>
      <c r="B31" s="51" t="s">
        <v>81</v>
      </c>
      <c r="C31" s="102">
        <f>SUM(C22:C28)</f>
        <v>13931208</v>
      </c>
      <c r="D31" s="109">
        <f t="shared" ref="D31:E31" si="6">SUM(D22:D28)</f>
        <v>0</v>
      </c>
      <c r="E31" s="108">
        <f t="shared" si="6"/>
        <v>0</v>
      </c>
      <c r="F31" s="103" t="s">
        <v>49</v>
      </c>
      <c r="G31" s="102">
        <f t="shared" ref="G31" si="7">SUM(G22:G28)</f>
        <v>0</v>
      </c>
      <c r="I31" s="65"/>
    </row>
    <row r="32" spans="1:9" x14ac:dyDescent="0.2">
      <c r="A32" s="141"/>
      <c r="B32" s="105" t="s">
        <v>84</v>
      </c>
      <c r="C32" s="104" t="e">
        <f>E31/D31</f>
        <v>#DIV/0!</v>
      </c>
      <c r="I32" s="65"/>
    </row>
    <row r="33" spans="1:9" x14ac:dyDescent="0.2">
      <c r="A33" s="141"/>
      <c r="B33" s="105" t="s">
        <v>93</v>
      </c>
      <c r="C33" s="113">
        <f>(E16+E31)/C31</f>
        <v>0</v>
      </c>
      <c r="I33" s="65"/>
    </row>
    <row r="34" spans="1:9" x14ac:dyDescent="0.2">
      <c r="I34" s="65"/>
    </row>
    <row r="35" spans="1:9" x14ac:dyDescent="0.2">
      <c r="A35" s="21" t="s">
        <v>2</v>
      </c>
      <c r="B35" s="54" t="s">
        <v>33</v>
      </c>
      <c r="C35" s="23" t="s">
        <v>8</v>
      </c>
      <c r="D35" s="142">
        <v>43497</v>
      </c>
      <c r="E35" s="142"/>
      <c r="F35" s="142"/>
      <c r="G35" s="142"/>
      <c r="I35" s="65"/>
    </row>
    <row r="36" spans="1:9" x14ac:dyDescent="0.2">
      <c r="A36" s="21"/>
      <c r="B36" s="22"/>
      <c r="C36" s="99"/>
      <c r="D36" s="47" t="s">
        <v>78</v>
      </c>
      <c r="E36" s="47" t="s">
        <v>79</v>
      </c>
      <c r="F36" s="47" t="s">
        <v>80</v>
      </c>
      <c r="G36" s="47" t="s">
        <v>89</v>
      </c>
      <c r="I36" s="65"/>
    </row>
    <row r="37" spans="1:9" x14ac:dyDescent="0.2">
      <c r="A37" s="64">
        <v>1</v>
      </c>
      <c r="B37" s="20" t="s">
        <v>31</v>
      </c>
      <c r="C37" s="68">
        <f>'EVA Report'!C35</f>
        <v>10149180</v>
      </c>
      <c r="D37" s="106">
        <f>'EVA Report'!F35</f>
        <v>0</v>
      </c>
      <c r="E37" s="106">
        <f>AC!F25</f>
        <v>0</v>
      </c>
      <c r="F37" s="100" t="e">
        <f>E37/D37</f>
        <v>#DIV/0!</v>
      </c>
      <c r="G37" s="106">
        <f>D37-E37</f>
        <v>0</v>
      </c>
      <c r="I37" s="116" t="str">
        <f t="shared" si="0"/>
        <v>OK</v>
      </c>
    </row>
    <row r="38" spans="1:9" x14ac:dyDescent="0.2">
      <c r="A38" s="64">
        <v>2</v>
      </c>
      <c r="B38" s="19" t="s">
        <v>34</v>
      </c>
      <c r="C38" s="68">
        <f>'EVA Report'!C36</f>
        <v>2550000</v>
      </c>
      <c r="D38" s="106">
        <f>'EVA Report'!F36</f>
        <v>0</v>
      </c>
      <c r="E38" s="106">
        <f>AC!F26</f>
        <v>0</v>
      </c>
      <c r="F38" s="100" t="e">
        <f t="shared" ref="F38:F43" si="8">E38/D38</f>
        <v>#DIV/0!</v>
      </c>
      <c r="G38" s="106">
        <f t="shared" ref="G38:G43" si="9">D38-E38</f>
        <v>0</v>
      </c>
      <c r="I38" s="116" t="str">
        <f t="shared" si="0"/>
        <v>OK</v>
      </c>
    </row>
    <row r="39" spans="1:9" x14ac:dyDescent="0.2">
      <c r="A39" s="64">
        <v>3</v>
      </c>
      <c r="B39" s="19" t="s">
        <v>36</v>
      </c>
      <c r="C39" s="68">
        <f>'EVA Report'!C37</f>
        <v>379650</v>
      </c>
      <c r="D39" s="106">
        <f>'EVA Report'!F37</f>
        <v>0</v>
      </c>
      <c r="E39" s="106">
        <f>AC!F27</f>
        <v>0</v>
      </c>
      <c r="F39" s="100" t="e">
        <f t="shared" si="8"/>
        <v>#DIV/0!</v>
      </c>
      <c r="G39" s="106">
        <f t="shared" si="9"/>
        <v>0</v>
      </c>
      <c r="I39" s="116" t="str">
        <f t="shared" si="0"/>
        <v>OK</v>
      </c>
    </row>
    <row r="40" spans="1:9" x14ac:dyDescent="0.2">
      <c r="A40" s="64">
        <v>4</v>
      </c>
      <c r="B40" s="19" t="s">
        <v>37</v>
      </c>
      <c r="C40" s="68">
        <f>'EVA Report'!C38</f>
        <v>299076</v>
      </c>
      <c r="D40" s="106">
        <f>'EVA Report'!F38</f>
        <v>0</v>
      </c>
      <c r="E40" s="106">
        <f>AC!F28</f>
        <v>0</v>
      </c>
      <c r="F40" s="100" t="e">
        <f t="shared" si="8"/>
        <v>#DIV/0!</v>
      </c>
      <c r="G40" s="106">
        <f t="shared" si="9"/>
        <v>0</v>
      </c>
      <c r="I40" s="116" t="str">
        <f t="shared" si="0"/>
        <v>OK</v>
      </c>
    </row>
    <row r="41" spans="1:9" x14ac:dyDescent="0.2">
      <c r="A41" s="64">
        <v>5</v>
      </c>
      <c r="B41" s="19" t="s">
        <v>38</v>
      </c>
      <c r="C41" s="68">
        <f>'EVA Report'!C39</f>
        <v>285552</v>
      </c>
      <c r="D41" s="106">
        <f>'EVA Report'!F39</f>
        <v>0</v>
      </c>
      <c r="E41" s="106">
        <f>AC!F29</f>
        <v>0</v>
      </c>
      <c r="F41" s="100" t="e">
        <f t="shared" si="8"/>
        <v>#DIV/0!</v>
      </c>
      <c r="G41" s="106">
        <f t="shared" si="9"/>
        <v>0</v>
      </c>
      <c r="I41" s="116" t="str">
        <f t="shared" si="0"/>
        <v>OK</v>
      </c>
    </row>
    <row r="42" spans="1:9" x14ac:dyDescent="0.2">
      <c r="A42" s="64">
        <v>6</v>
      </c>
      <c r="B42" s="19" t="s">
        <v>39</v>
      </c>
      <c r="C42" s="68">
        <f>'EVA Report'!C40</f>
        <v>135750</v>
      </c>
      <c r="D42" s="106">
        <f>'EVA Report'!F40</f>
        <v>0</v>
      </c>
      <c r="E42" s="106">
        <f>AC!F30</f>
        <v>0</v>
      </c>
      <c r="F42" s="100" t="e">
        <f t="shared" si="8"/>
        <v>#DIV/0!</v>
      </c>
      <c r="G42" s="106">
        <f t="shared" si="9"/>
        <v>0</v>
      </c>
      <c r="I42" s="116" t="str">
        <f t="shared" si="0"/>
        <v>OK</v>
      </c>
    </row>
    <row r="43" spans="1:9" x14ac:dyDescent="0.2">
      <c r="A43" s="64">
        <v>7</v>
      </c>
      <c r="B43" s="19" t="s">
        <v>40</v>
      </c>
      <c r="C43" s="68">
        <f>'EVA Report'!C41</f>
        <v>132000</v>
      </c>
      <c r="D43" s="106">
        <f>'EVA Report'!F41</f>
        <v>0</v>
      </c>
      <c r="E43" s="106">
        <f>AC!F31</f>
        <v>0</v>
      </c>
      <c r="F43" s="100" t="e">
        <f t="shared" si="8"/>
        <v>#DIV/0!</v>
      </c>
      <c r="G43" s="106">
        <f t="shared" si="9"/>
        <v>0</v>
      </c>
      <c r="I43" s="116" t="str">
        <f t="shared" si="0"/>
        <v>OK</v>
      </c>
    </row>
    <row r="44" spans="1:9" x14ac:dyDescent="0.2">
      <c r="A44" s="12" t="s">
        <v>65</v>
      </c>
      <c r="B44" s="4"/>
      <c r="C44" s="4"/>
      <c r="D44" s="4"/>
      <c r="E44" s="4"/>
      <c r="F44" s="4"/>
      <c r="G44" s="4"/>
      <c r="I44" s="65"/>
    </row>
    <row r="45" spans="1:9" x14ac:dyDescent="0.2">
      <c r="I45" s="65"/>
    </row>
    <row r="46" spans="1:9" x14ac:dyDescent="0.2">
      <c r="A46" s="141">
        <v>43524</v>
      </c>
      <c r="B46" s="51" t="s">
        <v>81</v>
      </c>
      <c r="C46" s="102">
        <f>SUM(C37:C43)</f>
        <v>13931208</v>
      </c>
      <c r="D46" s="109">
        <f t="shared" ref="D46:E46" si="10">SUM(D37:D43)</f>
        <v>0</v>
      </c>
      <c r="E46" s="108">
        <f t="shared" si="10"/>
        <v>0</v>
      </c>
      <c r="F46" s="103" t="s">
        <v>49</v>
      </c>
      <c r="G46" s="108">
        <f t="shared" ref="G46" si="11">SUM(G37:G43)</f>
        <v>0</v>
      </c>
      <c r="I46" s="65"/>
    </row>
    <row r="47" spans="1:9" x14ac:dyDescent="0.2">
      <c r="A47" s="141"/>
      <c r="B47" s="105" t="s">
        <v>85</v>
      </c>
      <c r="C47" s="104" t="e">
        <f>E46/D46</f>
        <v>#DIV/0!</v>
      </c>
      <c r="I47" s="65"/>
    </row>
    <row r="48" spans="1:9" x14ac:dyDescent="0.2">
      <c r="A48" s="141"/>
      <c r="B48" s="105" t="s">
        <v>93</v>
      </c>
      <c r="C48" s="113">
        <f>(E16+E31+E46)/C46</f>
        <v>0</v>
      </c>
      <c r="I48" s="65"/>
    </row>
    <row r="49" spans="1:9" x14ac:dyDescent="0.2">
      <c r="I49" s="65"/>
    </row>
    <row r="50" spans="1:9" x14ac:dyDescent="0.2">
      <c r="A50" s="21" t="s">
        <v>2</v>
      </c>
      <c r="B50" s="54" t="s">
        <v>33</v>
      </c>
      <c r="C50" s="23" t="s">
        <v>8</v>
      </c>
      <c r="D50" s="142">
        <v>43525</v>
      </c>
      <c r="E50" s="142"/>
      <c r="F50" s="142"/>
      <c r="G50" s="142"/>
      <c r="I50" s="65"/>
    </row>
    <row r="51" spans="1:9" x14ac:dyDescent="0.2">
      <c r="A51" s="21"/>
      <c r="B51" s="22"/>
      <c r="C51" s="99"/>
      <c r="D51" s="47" t="s">
        <v>78</v>
      </c>
      <c r="E51" s="47" t="s">
        <v>79</v>
      </c>
      <c r="F51" s="47" t="s">
        <v>80</v>
      </c>
      <c r="G51" s="47" t="s">
        <v>89</v>
      </c>
      <c r="I51" s="65"/>
    </row>
    <row r="52" spans="1:9" x14ac:dyDescent="0.2">
      <c r="A52" s="64">
        <v>1</v>
      </c>
      <c r="B52" s="20" t="s">
        <v>31</v>
      </c>
      <c r="C52" s="68">
        <f>'EVA Report'!C35</f>
        <v>10149180</v>
      </c>
      <c r="D52" s="106">
        <f>'EVA Report'!G35</f>
        <v>0</v>
      </c>
      <c r="E52" s="106">
        <f>AC!G25</f>
        <v>0</v>
      </c>
      <c r="F52" s="100" t="e">
        <f>E52/D52</f>
        <v>#DIV/0!</v>
      </c>
      <c r="G52" s="106">
        <f>D52-E52</f>
        <v>0</v>
      </c>
      <c r="I52" s="116" t="str">
        <f t="shared" si="0"/>
        <v>OK</v>
      </c>
    </row>
    <row r="53" spans="1:9" x14ac:dyDescent="0.2">
      <c r="A53" s="64">
        <v>2</v>
      </c>
      <c r="B53" s="19" t="s">
        <v>34</v>
      </c>
      <c r="C53" s="68">
        <f>'EVA Report'!C36</f>
        <v>2550000</v>
      </c>
      <c r="D53" s="106">
        <f>'EVA Report'!G36</f>
        <v>0</v>
      </c>
      <c r="E53" s="106">
        <f>AC!G26</f>
        <v>0</v>
      </c>
      <c r="F53" s="100" t="e">
        <f t="shared" ref="F53:F58" si="12">E53/D53</f>
        <v>#DIV/0!</v>
      </c>
      <c r="G53" s="106">
        <f t="shared" ref="G53:G58" si="13">D53-E53</f>
        <v>0</v>
      </c>
      <c r="I53" s="116" t="str">
        <f t="shared" si="0"/>
        <v>OK</v>
      </c>
    </row>
    <row r="54" spans="1:9" x14ac:dyDescent="0.2">
      <c r="A54" s="64">
        <v>3</v>
      </c>
      <c r="B54" s="19" t="s">
        <v>36</v>
      </c>
      <c r="C54" s="68">
        <f>'EVA Report'!C37</f>
        <v>379650</v>
      </c>
      <c r="D54" s="106">
        <f>'EVA Report'!G37</f>
        <v>0</v>
      </c>
      <c r="E54" s="106">
        <f>AC!G27</f>
        <v>0</v>
      </c>
      <c r="F54" s="100" t="e">
        <f t="shared" si="12"/>
        <v>#DIV/0!</v>
      </c>
      <c r="G54" s="106">
        <f t="shared" si="13"/>
        <v>0</v>
      </c>
      <c r="I54" s="116" t="str">
        <f t="shared" si="0"/>
        <v>OK</v>
      </c>
    </row>
    <row r="55" spans="1:9" x14ac:dyDescent="0.2">
      <c r="A55" s="64">
        <v>4</v>
      </c>
      <c r="B55" s="19" t="s">
        <v>37</v>
      </c>
      <c r="C55" s="68">
        <f>'EVA Report'!C38</f>
        <v>299076</v>
      </c>
      <c r="D55" s="106">
        <f>'EVA Report'!G38</f>
        <v>0</v>
      </c>
      <c r="E55" s="106">
        <f>AC!G28</f>
        <v>0</v>
      </c>
      <c r="F55" s="100" t="e">
        <f t="shared" si="12"/>
        <v>#DIV/0!</v>
      </c>
      <c r="G55" s="106">
        <f t="shared" si="13"/>
        <v>0</v>
      </c>
      <c r="I55" s="116" t="str">
        <f t="shared" si="0"/>
        <v>OK</v>
      </c>
    </row>
    <row r="56" spans="1:9" x14ac:dyDescent="0.2">
      <c r="A56" s="64">
        <v>5</v>
      </c>
      <c r="B56" s="19" t="s">
        <v>38</v>
      </c>
      <c r="C56" s="68">
        <f>'EVA Report'!C39</f>
        <v>285552</v>
      </c>
      <c r="D56" s="106">
        <f>'EVA Report'!G39</f>
        <v>0</v>
      </c>
      <c r="E56" s="106">
        <f>AC!G29</f>
        <v>0</v>
      </c>
      <c r="F56" s="100" t="e">
        <f t="shared" si="12"/>
        <v>#DIV/0!</v>
      </c>
      <c r="G56" s="106">
        <f t="shared" si="13"/>
        <v>0</v>
      </c>
      <c r="I56" s="116" t="str">
        <f t="shared" si="0"/>
        <v>OK</v>
      </c>
    </row>
    <row r="57" spans="1:9" x14ac:dyDescent="0.2">
      <c r="A57" s="64">
        <v>6</v>
      </c>
      <c r="B57" s="19" t="s">
        <v>39</v>
      </c>
      <c r="C57" s="68">
        <f>'EVA Report'!C40</f>
        <v>135750</v>
      </c>
      <c r="D57" s="106">
        <f>'EVA Report'!G40</f>
        <v>0</v>
      </c>
      <c r="E57" s="106">
        <f>AC!G30</f>
        <v>0</v>
      </c>
      <c r="F57" s="100" t="e">
        <f t="shared" si="12"/>
        <v>#DIV/0!</v>
      </c>
      <c r="G57" s="106">
        <f t="shared" si="13"/>
        <v>0</v>
      </c>
      <c r="I57" s="116" t="str">
        <f t="shared" si="0"/>
        <v>OK</v>
      </c>
    </row>
    <row r="58" spans="1:9" x14ac:dyDescent="0.2">
      <c r="A58" s="64">
        <v>7</v>
      </c>
      <c r="B58" s="19" t="s">
        <v>40</v>
      </c>
      <c r="C58" s="68">
        <f>'EVA Report'!C41</f>
        <v>132000</v>
      </c>
      <c r="D58" s="106">
        <f>'EVA Report'!G41</f>
        <v>0</v>
      </c>
      <c r="E58" s="106">
        <f>AC!G31</f>
        <v>0</v>
      </c>
      <c r="F58" s="100" t="e">
        <f t="shared" si="12"/>
        <v>#DIV/0!</v>
      </c>
      <c r="G58" s="106">
        <f t="shared" si="13"/>
        <v>0</v>
      </c>
      <c r="I58" s="116" t="str">
        <f t="shared" si="0"/>
        <v>OK</v>
      </c>
    </row>
    <row r="59" spans="1:9" x14ac:dyDescent="0.2">
      <c r="A59" s="12" t="s">
        <v>65</v>
      </c>
      <c r="B59" s="4"/>
      <c r="C59" s="4"/>
      <c r="D59" s="4"/>
      <c r="E59" s="4"/>
      <c r="F59" s="4"/>
      <c r="G59" s="4"/>
      <c r="I59" s="65"/>
    </row>
    <row r="60" spans="1:9" x14ac:dyDescent="0.2">
      <c r="I60" s="65"/>
    </row>
    <row r="61" spans="1:9" x14ac:dyDescent="0.2">
      <c r="A61" s="141">
        <v>43555</v>
      </c>
      <c r="B61" s="51" t="s">
        <v>81</v>
      </c>
      <c r="C61" s="102">
        <f>SUM(C52:C58)</f>
        <v>13931208</v>
      </c>
      <c r="D61" s="109">
        <f t="shared" ref="D61:E61" si="14">SUM(D52:D58)</f>
        <v>0</v>
      </c>
      <c r="E61" s="108">
        <f t="shared" si="14"/>
        <v>0</v>
      </c>
      <c r="F61" s="103" t="s">
        <v>49</v>
      </c>
      <c r="G61" s="108">
        <f t="shared" ref="G61" si="15">SUM(G52:G58)</f>
        <v>0</v>
      </c>
      <c r="I61" s="65"/>
    </row>
    <row r="62" spans="1:9" x14ac:dyDescent="0.2">
      <c r="A62" s="141"/>
      <c r="B62" s="105" t="s">
        <v>86</v>
      </c>
      <c r="C62" s="117" t="e">
        <f>E61/D61</f>
        <v>#DIV/0!</v>
      </c>
      <c r="I62" s="65"/>
    </row>
    <row r="63" spans="1:9" x14ac:dyDescent="0.2">
      <c r="A63" s="141"/>
      <c r="B63" s="105" t="s">
        <v>93</v>
      </c>
      <c r="C63" s="113">
        <f>(E16+E31+E46+E61)/C61</f>
        <v>0</v>
      </c>
      <c r="I63" s="65"/>
    </row>
    <row r="64" spans="1:9" x14ac:dyDescent="0.2">
      <c r="I64" s="65"/>
    </row>
    <row r="65" spans="1:9" x14ac:dyDescent="0.2">
      <c r="A65" s="21" t="s">
        <v>2</v>
      </c>
      <c r="B65" s="54" t="s">
        <v>33</v>
      </c>
      <c r="C65" s="23" t="s">
        <v>8</v>
      </c>
      <c r="D65" s="142">
        <v>43556</v>
      </c>
      <c r="E65" s="142"/>
      <c r="F65" s="142"/>
      <c r="G65" s="142"/>
      <c r="I65" s="65"/>
    </row>
    <row r="66" spans="1:9" x14ac:dyDescent="0.2">
      <c r="A66" s="21"/>
      <c r="B66" s="22"/>
      <c r="C66" s="99"/>
      <c r="D66" s="47" t="s">
        <v>78</v>
      </c>
      <c r="E66" s="47" t="s">
        <v>79</v>
      </c>
      <c r="F66" s="47" t="s">
        <v>80</v>
      </c>
      <c r="G66" s="47" t="s">
        <v>89</v>
      </c>
      <c r="I66" s="65"/>
    </row>
    <row r="67" spans="1:9" x14ac:dyDescent="0.2">
      <c r="A67" s="64">
        <v>1</v>
      </c>
      <c r="B67" s="20" t="s">
        <v>31</v>
      </c>
      <c r="C67" s="68">
        <f>'EVA Report'!C35</f>
        <v>10149180</v>
      </c>
      <c r="D67" s="106">
        <f>'EVA Report'!H35</f>
        <v>10149180</v>
      </c>
      <c r="E67" s="106">
        <f>AC!H25</f>
        <v>0</v>
      </c>
      <c r="F67" s="100">
        <f>E67/D67</f>
        <v>0</v>
      </c>
      <c r="G67" s="107">
        <f>D67-E67</f>
        <v>10149180</v>
      </c>
      <c r="I67" s="116" t="str">
        <f>IF(G67=0,"OK","NOT OK")</f>
        <v>NOT OK</v>
      </c>
    </row>
    <row r="68" spans="1:9" x14ac:dyDescent="0.2">
      <c r="A68" s="64">
        <v>2</v>
      </c>
      <c r="B68" s="19" t="s">
        <v>34</v>
      </c>
      <c r="C68" s="68">
        <f>'EVA Report'!C36</f>
        <v>2550000</v>
      </c>
      <c r="D68" s="106">
        <f>'EVA Report'!H36</f>
        <v>2550000</v>
      </c>
      <c r="E68" s="106">
        <f>AC!H26</f>
        <v>0</v>
      </c>
      <c r="F68" s="100">
        <f t="shared" ref="F68:F73" si="16">E68/D68</f>
        <v>0</v>
      </c>
      <c r="G68" s="107">
        <f t="shared" ref="G68:G73" si="17">D68-E68</f>
        <v>2550000</v>
      </c>
      <c r="I68" s="116" t="str">
        <f t="shared" ref="I68:I88" si="18">IF(G68=0,"OK","NOT OK")</f>
        <v>NOT OK</v>
      </c>
    </row>
    <row r="69" spans="1:9" x14ac:dyDescent="0.2">
      <c r="A69" s="64">
        <v>3</v>
      </c>
      <c r="B69" s="19" t="s">
        <v>36</v>
      </c>
      <c r="C69" s="68">
        <f>'EVA Report'!C37</f>
        <v>379650</v>
      </c>
      <c r="D69" s="106">
        <f>'EVA Report'!H37</f>
        <v>379650</v>
      </c>
      <c r="E69" s="106">
        <f>AC!H27</f>
        <v>0</v>
      </c>
      <c r="F69" s="100">
        <f t="shared" si="16"/>
        <v>0</v>
      </c>
      <c r="G69" s="107">
        <f t="shared" si="17"/>
        <v>379650</v>
      </c>
      <c r="I69" s="116" t="str">
        <f t="shared" si="18"/>
        <v>NOT OK</v>
      </c>
    </row>
    <row r="70" spans="1:9" x14ac:dyDescent="0.2">
      <c r="A70" s="64">
        <v>4</v>
      </c>
      <c r="B70" s="19" t="s">
        <v>37</v>
      </c>
      <c r="C70" s="68">
        <f>'EVA Report'!C38</f>
        <v>299076</v>
      </c>
      <c r="D70" s="106">
        <f>'EVA Report'!H38</f>
        <v>0</v>
      </c>
      <c r="E70" s="106">
        <f>AC!H28</f>
        <v>0</v>
      </c>
      <c r="F70" s="100" t="e">
        <f t="shared" si="16"/>
        <v>#DIV/0!</v>
      </c>
      <c r="G70" s="114">
        <f t="shared" si="17"/>
        <v>0</v>
      </c>
      <c r="I70" s="116" t="str">
        <f t="shared" si="18"/>
        <v>OK</v>
      </c>
    </row>
    <row r="71" spans="1:9" x14ac:dyDescent="0.2">
      <c r="A71" s="64">
        <v>5</v>
      </c>
      <c r="B71" s="19" t="s">
        <v>38</v>
      </c>
      <c r="C71" s="68">
        <f>'EVA Report'!C39</f>
        <v>285552</v>
      </c>
      <c r="D71" s="106">
        <f>'EVA Report'!H39</f>
        <v>0</v>
      </c>
      <c r="E71" s="106">
        <f>AC!H29</f>
        <v>0</v>
      </c>
      <c r="F71" s="100" t="e">
        <f t="shared" si="16"/>
        <v>#DIV/0!</v>
      </c>
      <c r="G71" s="114">
        <f t="shared" si="17"/>
        <v>0</v>
      </c>
      <c r="I71" s="116" t="str">
        <f t="shared" si="18"/>
        <v>OK</v>
      </c>
    </row>
    <row r="72" spans="1:9" x14ac:dyDescent="0.2">
      <c r="A72" s="64">
        <v>6</v>
      </c>
      <c r="B72" s="19" t="s">
        <v>39</v>
      </c>
      <c r="C72" s="68">
        <f>'EVA Report'!C40</f>
        <v>135750</v>
      </c>
      <c r="D72" s="106">
        <f>'EVA Report'!H40</f>
        <v>0</v>
      </c>
      <c r="E72" s="106">
        <f>AC!H30</f>
        <v>0</v>
      </c>
      <c r="F72" s="100" t="e">
        <f t="shared" si="16"/>
        <v>#DIV/0!</v>
      </c>
      <c r="G72" s="114">
        <f t="shared" si="17"/>
        <v>0</v>
      </c>
      <c r="I72" s="116" t="str">
        <f t="shared" si="18"/>
        <v>OK</v>
      </c>
    </row>
    <row r="73" spans="1:9" x14ac:dyDescent="0.2">
      <c r="A73" s="64">
        <v>7</v>
      </c>
      <c r="B73" s="19" t="s">
        <v>40</v>
      </c>
      <c r="C73" s="68">
        <f>'EVA Report'!C41</f>
        <v>132000</v>
      </c>
      <c r="D73" s="106">
        <f>'EVA Report'!H41</f>
        <v>0</v>
      </c>
      <c r="E73" s="106">
        <f>AC!H31</f>
        <v>0</v>
      </c>
      <c r="F73" s="100" t="e">
        <f t="shared" si="16"/>
        <v>#DIV/0!</v>
      </c>
      <c r="G73" s="114">
        <f t="shared" si="17"/>
        <v>0</v>
      </c>
      <c r="I73" s="116" t="str">
        <f t="shared" si="18"/>
        <v>OK</v>
      </c>
    </row>
    <row r="74" spans="1:9" x14ac:dyDescent="0.2">
      <c r="A74" s="12" t="s">
        <v>65</v>
      </c>
      <c r="B74" s="4"/>
      <c r="C74" s="4"/>
      <c r="D74" s="4"/>
      <c r="E74" s="4"/>
      <c r="F74" s="4"/>
      <c r="G74" s="4"/>
      <c r="I74" s="65"/>
    </row>
    <row r="75" spans="1:9" x14ac:dyDescent="0.2">
      <c r="I75" s="65"/>
    </row>
    <row r="76" spans="1:9" x14ac:dyDescent="0.2">
      <c r="A76" s="141">
        <v>43585</v>
      </c>
      <c r="B76" s="51" t="s">
        <v>81</v>
      </c>
      <c r="C76" s="102">
        <f>SUM(C67:C73)</f>
        <v>13931208</v>
      </c>
      <c r="D76" s="110">
        <f t="shared" ref="D76:E76" si="19">SUM(D67:D73)</f>
        <v>13078830</v>
      </c>
      <c r="E76" s="108">
        <f t="shared" si="19"/>
        <v>0</v>
      </c>
      <c r="F76" s="103" t="s">
        <v>49</v>
      </c>
      <c r="G76" s="111">
        <f t="shared" ref="G76" si="20">SUM(G67:G73)</f>
        <v>13078830</v>
      </c>
      <c r="I76" s="65"/>
    </row>
    <row r="77" spans="1:9" x14ac:dyDescent="0.2">
      <c r="A77" s="141"/>
      <c r="B77" s="105" t="s">
        <v>88</v>
      </c>
      <c r="C77" s="115">
        <f>E76/D76</f>
        <v>0</v>
      </c>
      <c r="I77" s="65"/>
    </row>
    <row r="78" spans="1:9" x14ac:dyDescent="0.2">
      <c r="A78" s="141"/>
      <c r="B78" s="105" t="s">
        <v>93</v>
      </c>
      <c r="C78" s="113">
        <f>(E16+E31+E46+E61+E76)/C76</f>
        <v>0</v>
      </c>
      <c r="I78" s="65"/>
    </row>
    <row r="79" spans="1:9" x14ac:dyDescent="0.2">
      <c r="I79" s="65"/>
    </row>
    <row r="80" spans="1:9" x14ac:dyDescent="0.2">
      <c r="A80" s="21" t="s">
        <v>2</v>
      </c>
      <c r="B80" s="54" t="s">
        <v>33</v>
      </c>
      <c r="C80" s="23" t="s">
        <v>8</v>
      </c>
      <c r="D80" s="142">
        <v>43586</v>
      </c>
      <c r="E80" s="142"/>
      <c r="F80" s="142"/>
      <c r="G80" s="142"/>
      <c r="I80" s="65"/>
    </row>
    <row r="81" spans="1:12" x14ac:dyDescent="0.2">
      <c r="A81" s="21"/>
      <c r="B81" s="22"/>
      <c r="C81" s="99"/>
      <c r="D81" s="47" t="s">
        <v>78</v>
      </c>
      <c r="E81" s="47" t="s">
        <v>79</v>
      </c>
      <c r="F81" s="47" t="s">
        <v>80</v>
      </c>
      <c r="G81" s="47" t="s">
        <v>89</v>
      </c>
      <c r="I81" s="65"/>
    </row>
    <row r="82" spans="1:12" x14ac:dyDescent="0.2">
      <c r="A82" s="64">
        <v>1</v>
      </c>
      <c r="B82" s="20" t="s">
        <v>31</v>
      </c>
      <c r="C82" s="68">
        <f>'EVA Report'!C35</f>
        <v>10149180</v>
      </c>
      <c r="D82" s="106">
        <f>'EVA Report'!I35</f>
        <v>0</v>
      </c>
      <c r="E82" s="106">
        <f>AC!I25</f>
        <v>10119750</v>
      </c>
      <c r="F82" s="100" t="e">
        <f>E82/D82</f>
        <v>#DIV/0!</v>
      </c>
      <c r="G82" s="107">
        <f>D82-E82</f>
        <v>-10119750</v>
      </c>
      <c r="I82" s="116" t="str">
        <f t="shared" si="18"/>
        <v>NOT OK</v>
      </c>
    </row>
    <row r="83" spans="1:12" x14ac:dyDescent="0.2">
      <c r="A83" s="64">
        <v>2</v>
      </c>
      <c r="B83" s="19" t="s">
        <v>34</v>
      </c>
      <c r="C83" s="68">
        <f>'EVA Report'!C36</f>
        <v>2550000</v>
      </c>
      <c r="D83" s="106">
        <f>'EVA Report'!I36</f>
        <v>0</v>
      </c>
      <c r="E83" s="106">
        <f>AC!I26</f>
        <v>0</v>
      </c>
      <c r="F83" s="100" t="e">
        <f t="shared" ref="F83:F88" si="21">E83/D83</f>
        <v>#DIV/0!</v>
      </c>
      <c r="G83" s="114">
        <f t="shared" ref="G83:G88" si="22">D83-E83</f>
        <v>0</v>
      </c>
      <c r="I83" s="116" t="str">
        <f t="shared" si="18"/>
        <v>OK</v>
      </c>
    </row>
    <row r="84" spans="1:12" x14ac:dyDescent="0.2">
      <c r="A84" s="64">
        <v>3</v>
      </c>
      <c r="B84" s="19" t="s">
        <v>36</v>
      </c>
      <c r="C84" s="68">
        <f>'EVA Report'!C37</f>
        <v>379650</v>
      </c>
      <c r="D84" s="106">
        <f>'EVA Report'!I37</f>
        <v>0</v>
      </c>
      <c r="E84" s="106">
        <f>AC!I27</f>
        <v>342009.5</v>
      </c>
      <c r="F84" s="100" t="e">
        <f t="shared" si="21"/>
        <v>#DIV/0!</v>
      </c>
      <c r="G84" s="107">
        <f t="shared" si="22"/>
        <v>-342009.5</v>
      </c>
      <c r="I84" s="116" t="str">
        <f t="shared" si="18"/>
        <v>NOT OK</v>
      </c>
      <c r="L84" s="101"/>
    </row>
    <row r="85" spans="1:12" x14ac:dyDescent="0.2">
      <c r="A85" s="64">
        <v>4</v>
      </c>
      <c r="B85" s="19" t="s">
        <v>37</v>
      </c>
      <c r="C85" s="68">
        <f>'EVA Report'!C38</f>
        <v>299076</v>
      </c>
      <c r="D85" s="106">
        <f>'EVA Report'!I38</f>
        <v>299076</v>
      </c>
      <c r="E85" s="106">
        <f>AC!I28</f>
        <v>0</v>
      </c>
      <c r="F85" s="100">
        <f t="shared" si="21"/>
        <v>0</v>
      </c>
      <c r="G85" s="107">
        <f t="shared" si="22"/>
        <v>299076</v>
      </c>
      <c r="I85" s="116" t="str">
        <f t="shared" si="18"/>
        <v>NOT OK</v>
      </c>
    </row>
    <row r="86" spans="1:12" x14ac:dyDescent="0.2">
      <c r="A86" s="64">
        <v>5</v>
      </c>
      <c r="B86" s="19" t="s">
        <v>38</v>
      </c>
      <c r="C86" s="68">
        <f>'EVA Report'!C39</f>
        <v>285552</v>
      </c>
      <c r="D86" s="106">
        <f>'EVA Report'!I39</f>
        <v>285552</v>
      </c>
      <c r="E86" s="106">
        <f>AC!I29</f>
        <v>0</v>
      </c>
      <c r="F86" s="100">
        <f t="shared" si="21"/>
        <v>0</v>
      </c>
      <c r="G86" s="107">
        <f t="shared" si="22"/>
        <v>285552</v>
      </c>
      <c r="I86" s="116" t="str">
        <f t="shared" si="18"/>
        <v>NOT OK</v>
      </c>
    </row>
    <row r="87" spans="1:12" x14ac:dyDescent="0.2">
      <c r="A87" s="64">
        <v>6</v>
      </c>
      <c r="B87" s="19" t="s">
        <v>39</v>
      </c>
      <c r="C87" s="68">
        <f>'EVA Report'!C40</f>
        <v>135750</v>
      </c>
      <c r="D87" s="106">
        <f>'EVA Report'!I40</f>
        <v>135750</v>
      </c>
      <c r="E87" s="106">
        <f>AC!I30</f>
        <v>0</v>
      </c>
      <c r="F87" s="100">
        <f t="shared" si="21"/>
        <v>0</v>
      </c>
      <c r="G87" s="107">
        <f t="shared" si="22"/>
        <v>135750</v>
      </c>
      <c r="I87" s="116" t="str">
        <f t="shared" si="18"/>
        <v>NOT OK</v>
      </c>
    </row>
    <row r="88" spans="1:12" x14ac:dyDescent="0.2">
      <c r="A88" s="64">
        <v>7</v>
      </c>
      <c r="B88" s="19" t="s">
        <v>40</v>
      </c>
      <c r="C88" s="68">
        <f>'EVA Report'!C41</f>
        <v>132000</v>
      </c>
      <c r="D88" s="106">
        <f>'EVA Report'!I41</f>
        <v>0</v>
      </c>
      <c r="E88" s="106">
        <f>AC!I31</f>
        <v>0</v>
      </c>
      <c r="F88" s="100" t="e">
        <f t="shared" si="21"/>
        <v>#DIV/0!</v>
      </c>
      <c r="G88" s="114">
        <f t="shared" si="22"/>
        <v>0</v>
      </c>
      <c r="I88" s="116" t="str">
        <f t="shared" si="18"/>
        <v>OK</v>
      </c>
    </row>
    <row r="89" spans="1:12" x14ac:dyDescent="0.2">
      <c r="A89" s="12" t="s">
        <v>65</v>
      </c>
      <c r="B89" s="4"/>
      <c r="C89" s="4"/>
      <c r="D89" s="4"/>
      <c r="E89" s="4"/>
      <c r="F89" s="4"/>
      <c r="G89" s="4"/>
    </row>
    <row r="91" spans="1:12" x14ac:dyDescent="0.2">
      <c r="A91" s="141">
        <v>43616</v>
      </c>
      <c r="B91" s="51" t="s">
        <v>81</v>
      </c>
      <c r="C91" s="102">
        <f>SUM(C82:C88)</f>
        <v>13931208</v>
      </c>
      <c r="D91" s="110">
        <f t="shared" ref="D91:E91" si="23">SUM(D82:D88)</f>
        <v>720378</v>
      </c>
      <c r="E91" s="108">
        <f t="shared" si="23"/>
        <v>10461759.5</v>
      </c>
      <c r="F91" s="103" t="s">
        <v>49</v>
      </c>
      <c r="G91" s="111">
        <f t="shared" ref="G91" si="24">SUM(G82:G88)</f>
        <v>-9741381.5</v>
      </c>
    </row>
    <row r="92" spans="1:12" x14ac:dyDescent="0.2">
      <c r="A92" s="141"/>
      <c r="B92" s="105" t="s">
        <v>90</v>
      </c>
      <c r="C92" s="115">
        <f>E91/D91</f>
        <v>14.522597164266537</v>
      </c>
    </row>
    <row r="93" spans="1:12" x14ac:dyDescent="0.2">
      <c r="A93" s="141"/>
      <c r="B93" s="105" t="s">
        <v>93</v>
      </c>
      <c r="C93" s="113">
        <f>(E16+E31+E46+E61+E76+E91)/C91</f>
        <v>0.75095853137789625</v>
      </c>
    </row>
    <row r="95" spans="1:12" x14ac:dyDescent="0.2">
      <c r="A95" s="21" t="s">
        <v>2</v>
      </c>
      <c r="B95" s="54" t="s">
        <v>33</v>
      </c>
      <c r="C95" s="23" t="s">
        <v>8</v>
      </c>
      <c r="D95" s="142">
        <v>43617</v>
      </c>
      <c r="E95" s="142"/>
      <c r="F95" s="142"/>
      <c r="G95" s="142"/>
      <c r="I95" s="65"/>
    </row>
    <row r="96" spans="1:12" x14ac:dyDescent="0.2">
      <c r="A96" s="21"/>
      <c r="B96" s="22"/>
      <c r="C96" s="99"/>
      <c r="D96" s="47" t="s">
        <v>78</v>
      </c>
      <c r="E96" s="47" t="s">
        <v>79</v>
      </c>
      <c r="F96" s="47" t="s">
        <v>80</v>
      </c>
      <c r="G96" s="47" t="s">
        <v>89</v>
      </c>
      <c r="I96" s="65"/>
    </row>
    <row r="97" spans="1:9" x14ac:dyDescent="0.2">
      <c r="A97" s="64">
        <v>1</v>
      </c>
      <c r="B97" s="20" t="s">
        <v>31</v>
      </c>
      <c r="C97" s="68">
        <f>'EVA Report'!C35</f>
        <v>10149180</v>
      </c>
      <c r="D97" s="106">
        <f>'EVA Report'!J35</f>
        <v>0</v>
      </c>
      <c r="E97" s="106">
        <f>AC!J25</f>
        <v>0</v>
      </c>
      <c r="F97" s="100" t="e">
        <f>E97/D97</f>
        <v>#DIV/0!</v>
      </c>
      <c r="G97" s="114">
        <f>D97-E97</f>
        <v>0</v>
      </c>
      <c r="I97" s="116" t="str">
        <f t="shared" ref="I97:I103" si="25">IF(G97=0,"OK","NOT OK")</f>
        <v>OK</v>
      </c>
    </row>
    <row r="98" spans="1:9" x14ac:dyDescent="0.2">
      <c r="A98" s="64">
        <v>2</v>
      </c>
      <c r="B98" s="19" t="s">
        <v>34</v>
      </c>
      <c r="C98" s="68">
        <f>'EVA Report'!C36</f>
        <v>2550000</v>
      </c>
      <c r="D98" s="106">
        <f>'EVA Report'!J36</f>
        <v>0</v>
      </c>
      <c r="E98" s="106">
        <f>AC!J26</f>
        <v>2521600</v>
      </c>
      <c r="F98" s="100" t="e">
        <f t="shared" ref="F98:F103" si="26">E98/D98</f>
        <v>#DIV/0!</v>
      </c>
      <c r="G98" s="107">
        <f t="shared" ref="G98:G103" si="27">D98-E98</f>
        <v>-2521600</v>
      </c>
      <c r="I98" s="116" t="str">
        <f t="shared" si="25"/>
        <v>NOT OK</v>
      </c>
    </row>
    <row r="99" spans="1:9" x14ac:dyDescent="0.2">
      <c r="A99" s="64">
        <v>3</v>
      </c>
      <c r="B99" s="19" t="s">
        <v>36</v>
      </c>
      <c r="C99" s="68">
        <f>'EVA Report'!C37</f>
        <v>379650</v>
      </c>
      <c r="D99" s="106">
        <f>'EVA Report'!J37</f>
        <v>0</v>
      </c>
      <c r="E99" s="106">
        <f>AC!J27</f>
        <v>0</v>
      </c>
      <c r="F99" s="100" t="e">
        <f t="shared" si="26"/>
        <v>#DIV/0!</v>
      </c>
      <c r="G99" s="114">
        <f t="shared" si="27"/>
        <v>0</v>
      </c>
      <c r="I99" s="116" t="str">
        <f t="shared" si="25"/>
        <v>OK</v>
      </c>
    </row>
    <row r="100" spans="1:9" x14ac:dyDescent="0.2">
      <c r="A100" s="64">
        <v>4</v>
      </c>
      <c r="B100" s="19" t="s">
        <v>37</v>
      </c>
      <c r="C100" s="68">
        <f>'EVA Report'!C38</f>
        <v>299076</v>
      </c>
      <c r="D100" s="106">
        <f>'EVA Report'!J38</f>
        <v>0</v>
      </c>
      <c r="E100" s="106">
        <f>AC!J28</f>
        <v>287000</v>
      </c>
      <c r="F100" s="100" t="e">
        <f t="shared" si="26"/>
        <v>#DIV/0!</v>
      </c>
      <c r="G100" s="107">
        <f t="shared" si="27"/>
        <v>-287000</v>
      </c>
      <c r="I100" s="116" t="str">
        <f t="shared" si="25"/>
        <v>NOT OK</v>
      </c>
    </row>
    <row r="101" spans="1:9" x14ac:dyDescent="0.2">
      <c r="A101" s="64">
        <v>5</v>
      </c>
      <c r="B101" s="19" t="s">
        <v>38</v>
      </c>
      <c r="C101" s="68">
        <f>'EVA Report'!C39</f>
        <v>285552</v>
      </c>
      <c r="D101" s="106">
        <f>'EVA Report'!J39</f>
        <v>0</v>
      </c>
      <c r="E101" s="106">
        <f>AC!J29</f>
        <v>279600</v>
      </c>
      <c r="F101" s="100" t="e">
        <f t="shared" si="26"/>
        <v>#DIV/0!</v>
      </c>
      <c r="G101" s="107">
        <f t="shared" si="27"/>
        <v>-279600</v>
      </c>
      <c r="I101" s="116" t="str">
        <f t="shared" si="25"/>
        <v>NOT OK</v>
      </c>
    </row>
    <row r="102" spans="1:9" x14ac:dyDescent="0.2">
      <c r="A102" s="64">
        <v>6</v>
      </c>
      <c r="B102" s="19" t="s">
        <v>39</v>
      </c>
      <c r="C102" s="68">
        <f>'EVA Report'!C40</f>
        <v>135750</v>
      </c>
      <c r="D102" s="106">
        <f>'EVA Report'!J40</f>
        <v>0</v>
      </c>
      <c r="E102" s="106">
        <f>AC!J30</f>
        <v>133800</v>
      </c>
      <c r="F102" s="100" t="e">
        <f t="shared" si="26"/>
        <v>#DIV/0!</v>
      </c>
      <c r="G102" s="107">
        <f t="shared" si="27"/>
        <v>-133800</v>
      </c>
      <c r="I102" s="116" t="str">
        <f t="shared" si="25"/>
        <v>NOT OK</v>
      </c>
    </row>
    <row r="103" spans="1:9" x14ac:dyDescent="0.2">
      <c r="A103" s="64">
        <v>7</v>
      </c>
      <c r="B103" s="19" t="s">
        <v>40</v>
      </c>
      <c r="C103" s="68">
        <f>'EVA Report'!C41</f>
        <v>132000</v>
      </c>
      <c r="D103" s="106">
        <f>'EVA Report'!J41</f>
        <v>132000</v>
      </c>
      <c r="E103" s="106">
        <f>AC!J31</f>
        <v>93300</v>
      </c>
      <c r="F103" s="100">
        <f t="shared" si="26"/>
        <v>0.70681818181818179</v>
      </c>
      <c r="G103" s="107">
        <f t="shared" si="27"/>
        <v>38700</v>
      </c>
      <c r="I103" s="116" t="str">
        <f t="shared" si="25"/>
        <v>NOT OK</v>
      </c>
    </row>
    <row r="104" spans="1:9" x14ac:dyDescent="0.2">
      <c r="A104" s="12" t="s">
        <v>65</v>
      </c>
      <c r="B104" s="4"/>
      <c r="C104" s="4"/>
      <c r="D104" s="4"/>
      <c r="E104" s="4"/>
      <c r="F104" s="4"/>
      <c r="G104" s="4"/>
    </row>
    <row r="106" spans="1:9" x14ac:dyDescent="0.2">
      <c r="A106" s="141">
        <v>43646</v>
      </c>
      <c r="B106" s="51" t="s">
        <v>81</v>
      </c>
      <c r="C106" s="102">
        <f>SUM(C97:C103)</f>
        <v>13931208</v>
      </c>
      <c r="D106" s="110">
        <f t="shared" ref="D106:E106" si="28">SUM(D97:D103)</f>
        <v>132000</v>
      </c>
      <c r="E106" s="108">
        <f t="shared" si="28"/>
        <v>3315300</v>
      </c>
      <c r="F106" s="103" t="s">
        <v>49</v>
      </c>
      <c r="G106" s="111">
        <f t="shared" ref="G106" si="29">SUM(G97:G103)</f>
        <v>-3183300</v>
      </c>
    </row>
    <row r="107" spans="1:9" x14ac:dyDescent="0.2">
      <c r="A107" s="141"/>
      <c r="B107" s="105" t="s">
        <v>91</v>
      </c>
      <c r="C107" s="115">
        <f>E106/D106</f>
        <v>25.115909090909092</v>
      </c>
    </row>
    <row r="108" spans="1:9" x14ac:dyDescent="0.2">
      <c r="A108" s="141"/>
      <c r="B108" s="105" t="s">
        <v>93</v>
      </c>
      <c r="C108" s="113">
        <f>(E16+E31+E46+E61+E76+E91+E106)/C106</f>
        <v>0.98893502272021205</v>
      </c>
    </row>
    <row r="110" spans="1:9" x14ac:dyDescent="0.2">
      <c r="A110" s="21" t="s">
        <v>2</v>
      </c>
      <c r="B110" s="54" t="s">
        <v>33</v>
      </c>
      <c r="C110" s="23" t="s">
        <v>8</v>
      </c>
      <c r="D110" s="142">
        <v>43647</v>
      </c>
      <c r="E110" s="142"/>
      <c r="F110" s="142"/>
      <c r="G110" s="142"/>
      <c r="I110" s="65"/>
    </row>
    <row r="111" spans="1:9" x14ac:dyDescent="0.2">
      <c r="A111" s="21"/>
      <c r="B111" s="22"/>
      <c r="C111" s="99"/>
      <c r="D111" s="47" t="s">
        <v>78</v>
      </c>
      <c r="E111" s="47" t="s">
        <v>79</v>
      </c>
      <c r="F111" s="47" t="s">
        <v>80</v>
      </c>
      <c r="G111" s="47" t="s">
        <v>89</v>
      </c>
      <c r="I111" s="65"/>
    </row>
    <row r="112" spans="1:9" x14ac:dyDescent="0.2">
      <c r="A112" s="64">
        <v>1</v>
      </c>
      <c r="B112" s="20" t="s">
        <v>31</v>
      </c>
      <c r="C112" s="68">
        <f>'EVA Report'!C35</f>
        <v>10149180</v>
      </c>
      <c r="D112" s="106">
        <f>'EVA Report'!K35</f>
        <v>0</v>
      </c>
      <c r="E112" s="106">
        <f>AC!K25</f>
        <v>0</v>
      </c>
      <c r="F112" s="100" t="e">
        <f>E112/D112</f>
        <v>#DIV/0!</v>
      </c>
      <c r="G112" s="114">
        <f>D112-E112</f>
        <v>0</v>
      </c>
      <c r="I112" s="116" t="str">
        <f t="shared" ref="I112:I118" si="30">IF(G112=0,"OK","NOT OK")</f>
        <v>OK</v>
      </c>
    </row>
    <row r="113" spans="1:9" x14ac:dyDescent="0.2">
      <c r="A113" s="64">
        <v>2</v>
      </c>
      <c r="B113" s="19" t="s">
        <v>34</v>
      </c>
      <c r="C113" s="68">
        <f>'EVA Report'!C36</f>
        <v>2550000</v>
      </c>
      <c r="D113" s="106">
        <f>'EVA Report'!K36</f>
        <v>0</v>
      </c>
      <c r="E113" s="106">
        <f>AC!K26</f>
        <v>0</v>
      </c>
      <c r="F113" s="100" t="e">
        <f t="shared" ref="F113:F118" si="31">E113/D113</f>
        <v>#DIV/0!</v>
      </c>
      <c r="G113" s="114">
        <f t="shared" ref="G113:G118" si="32">D113-E113</f>
        <v>0</v>
      </c>
      <c r="I113" s="116" t="str">
        <f t="shared" si="30"/>
        <v>OK</v>
      </c>
    </row>
    <row r="114" spans="1:9" x14ac:dyDescent="0.2">
      <c r="A114" s="64">
        <v>3</v>
      </c>
      <c r="B114" s="19" t="s">
        <v>36</v>
      </c>
      <c r="C114" s="68">
        <f>'EVA Report'!C37</f>
        <v>379650</v>
      </c>
      <c r="D114" s="106">
        <f>'EVA Report'!K37</f>
        <v>0</v>
      </c>
      <c r="E114" s="106">
        <f>AC!K27</f>
        <v>0</v>
      </c>
      <c r="F114" s="100" t="e">
        <f t="shared" si="31"/>
        <v>#DIV/0!</v>
      </c>
      <c r="G114" s="114">
        <f t="shared" si="32"/>
        <v>0</v>
      </c>
      <c r="I114" s="116" t="str">
        <f t="shared" si="30"/>
        <v>OK</v>
      </c>
    </row>
    <row r="115" spans="1:9" x14ac:dyDescent="0.2">
      <c r="A115" s="64">
        <v>4</v>
      </c>
      <c r="B115" s="19" t="s">
        <v>37</v>
      </c>
      <c r="C115" s="68">
        <f>'EVA Report'!C38</f>
        <v>299076</v>
      </c>
      <c r="D115" s="106">
        <f>'EVA Report'!K38</f>
        <v>0</v>
      </c>
      <c r="E115" s="106">
        <f>AC!K28</f>
        <v>0</v>
      </c>
      <c r="F115" s="100" t="e">
        <f t="shared" si="31"/>
        <v>#DIV/0!</v>
      </c>
      <c r="G115" s="114">
        <f t="shared" si="32"/>
        <v>0</v>
      </c>
      <c r="I115" s="116" t="str">
        <f t="shared" si="30"/>
        <v>OK</v>
      </c>
    </row>
    <row r="116" spans="1:9" x14ac:dyDescent="0.2">
      <c r="A116" s="64">
        <v>5</v>
      </c>
      <c r="B116" s="19" t="s">
        <v>38</v>
      </c>
      <c r="C116" s="68">
        <f>'EVA Report'!C39</f>
        <v>285552</v>
      </c>
      <c r="D116" s="106">
        <f>'EVA Report'!K39</f>
        <v>0</v>
      </c>
      <c r="E116" s="106">
        <f>AC!K29</f>
        <v>0</v>
      </c>
      <c r="F116" s="100" t="e">
        <f t="shared" si="31"/>
        <v>#DIV/0!</v>
      </c>
      <c r="G116" s="114">
        <f t="shared" si="32"/>
        <v>0</v>
      </c>
      <c r="I116" s="116" t="str">
        <f t="shared" si="30"/>
        <v>OK</v>
      </c>
    </row>
    <row r="117" spans="1:9" x14ac:dyDescent="0.2">
      <c r="A117" s="64">
        <v>6</v>
      </c>
      <c r="B117" s="19" t="s">
        <v>39</v>
      </c>
      <c r="C117" s="68">
        <f>'EVA Report'!C40</f>
        <v>135750</v>
      </c>
      <c r="D117" s="106">
        <f>'EVA Report'!K40</f>
        <v>0</v>
      </c>
      <c r="E117" s="106">
        <f>AC!K30</f>
        <v>0</v>
      </c>
      <c r="F117" s="100" t="e">
        <f t="shared" si="31"/>
        <v>#DIV/0!</v>
      </c>
      <c r="G117" s="114">
        <f t="shared" si="32"/>
        <v>0</v>
      </c>
      <c r="I117" s="116" t="str">
        <f t="shared" si="30"/>
        <v>OK</v>
      </c>
    </row>
    <row r="118" spans="1:9" x14ac:dyDescent="0.2">
      <c r="A118" s="64">
        <v>7</v>
      </c>
      <c r="B118" s="19" t="s">
        <v>40</v>
      </c>
      <c r="C118" s="68">
        <f>'EVA Report'!C41</f>
        <v>132000</v>
      </c>
      <c r="D118" s="106">
        <f>'EVA Report'!K41</f>
        <v>0</v>
      </c>
      <c r="E118" s="106">
        <f>AC!K31</f>
        <v>0</v>
      </c>
      <c r="F118" s="100" t="e">
        <f t="shared" si="31"/>
        <v>#DIV/0!</v>
      </c>
      <c r="G118" s="114">
        <f t="shared" si="32"/>
        <v>0</v>
      </c>
      <c r="I118" s="116" t="str">
        <f t="shared" si="30"/>
        <v>OK</v>
      </c>
    </row>
    <row r="119" spans="1:9" x14ac:dyDescent="0.2">
      <c r="A119" s="12" t="s">
        <v>65</v>
      </c>
      <c r="B119" s="4"/>
      <c r="C119" s="4"/>
      <c r="D119" s="4"/>
      <c r="E119" s="4"/>
      <c r="F119" s="4"/>
      <c r="G119" s="4"/>
    </row>
    <row r="121" spans="1:9" x14ac:dyDescent="0.2">
      <c r="A121" s="141">
        <v>43677</v>
      </c>
      <c r="B121" s="51" t="s">
        <v>81</v>
      </c>
      <c r="C121" s="102">
        <f>SUM(C112:C118)</f>
        <v>13931208</v>
      </c>
      <c r="D121" s="110">
        <f t="shared" ref="D121:E121" si="33">SUM(D112:D118)</f>
        <v>0</v>
      </c>
      <c r="E121" s="108">
        <f t="shared" si="33"/>
        <v>0</v>
      </c>
      <c r="F121" s="103" t="s">
        <v>49</v>
      </c>
      <c r="G121" s="111">
        <f t="shared" ref="G121" si="34">SUM(G112:G118)</f>
        <v>0</v>
      </c>
    </row>
    <row r="122" spans="1:9" x14ac:dyDescent="0.2">
      <c r="A122" s="141"/>
      <c r="B122" s="105" t="s">
        <v>92</v>
      </c>
      <c r="C122" s="115" t="e">
        <f>E121/D121</f>
        <v>#DIV/0!</v>
      </c>
    </row>
    <row r="123" spans="1:9" x14ac:dyDescent="0.2">
      <c r="A123" s="141"/>
      <c r="B123" s="105" t="s">
        <v>93</v>
      </c>
      <c r="C123" s="113">
        <f>(E16+E31+E46+E61+E76+E91+E106+E121)/C121</f>
        <v>0.98893502272021205</v>
      </c>
    </row>
  </sheetData>
  <mergeCells count="16">
    <mergeCell ref="D5:G5"/>
    <mergeCell ref="D20:G20"/>
    <mergeCell ref="D35:G35"/>
    <mergeCell ref="D50:G50"/>
    <mergeCell ref="A16:A18"/>
    <mergeCell ref="A31:A33"/>
    <mergeCell ref="A46:A48"/>
    <mergeCell ref="A106:A108"/>
    <mergeCell ref="D110:G110"/>
    <mergeCell ref="A121:A123"/>
    <mergeCell ref="A61:A63"/>
    <mergeCell ref="D65:G65"/>
    <mergeCell ref="A76:A78"/>
    <mergeCell ref="D80:G80"/>
    <mergeCell ref="A91:A93"/>
    <mergeCell ref="D95:G95"/>
  </mergeCells>
  <pageMargins left="0.7" right="0.7" top="0.78740157499999996" bottom="0.78740157499999996" header="0.3" footer="0.3"/>
  <ignoredErrors>
    <ignoredError sqref="C17" evalError="1"/>
  </ignoredErrors>
  <legacy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3</vt:i4>
      </vt:variant>
    </vt:vector>
  </HeadingPairs>
  <TitlesOfParts>
    <vt:vector size="8" baseType="lpstr">
      <vt:lpstr>EVA Report</vt:lpstr>
      <vt:lpstr>EV</vt:lpstr>
      <vt:lpstr>AC</vt:lpstr>
      <vt:lpstr>Simple EVA Table</vt:lpstr>
      <vt:lpstr>Dynamic EVA Table</vt:lpstr>
      <vt:lpstr>AC!Oblast_tisku</vt:lpstr>
      <vt:lpstr>EV!Oblast_tisku</vt:lpstr>
      <vt:lpstr>'EVA Report'!Oblast_tisku</vt:lpstr>
    </vt:vector>
  </TitlesOfParts>
  <Company>Vertex42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Earned Value Management Template</dc:title>
  <dc:creator>www.vertex42.com</dc:creator>
  <dc:description>(c) 2012 Vertex42 LLC. All Rights Reserved.</dc:description>
  <cp:lastModifiedBy>Lukáš Melecký</cp:lastModifiedBy>
  <cp:lastPrinted>2011-07-18T20:50:15Z</cp:lastPrinted>
  <dcterms:created xsi:type="dcterms:W3CDTF">2010-01-09T00:01:03Z</dcterms:created>
  <dcterms:modified xsi:type="dcterms:W3CDTF">2021-08-24T14:24:57Z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pyright">
    <vt:lpwstr>2012 Vertex42 LLC</vt:lpwstr>
  </property>
  <property fmtid="{D5CDD505-2E9C-101B-9397-08002B2CF9AE}" pid="3" name="Version">
    <vt:lpwstr>1.0.0</vt:lpwstr>
  </property>
</Properties>
</file>