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IN\2021 - vzory na web\"/>
    </mc:Choice>
  </mc:AlternateContent>
  <xr:revisionPtr revIDLastSave="0" documentId="8_{135C8E5C-9FC4-47A8-AC7E-9987B8DBC3E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ata Input" sheetId="1" r:id="rId1"/>
    <sheet name="Kalkulátor čerpání záloh" sheetId="8" r:id="rId2"/>
    <sheet name="sazby pro mzdové náklady při IO" sheetId="2" r:id="rId3"/>
  </sheets>
  <definedNames>
    <definedName name="_xlnm._FilterDatabase" localSheetId="2" hidden="1">'sazby pro mzdové náklady při IO'!$A$1:$GT$201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J60" i="1" l="1"/>
  <c r="J59" i="1"/>
  <c r="J57" i="1"/>
  <c r="J56" i="1"/>
  <c r="J34" i="1"/>
  <c r="J33" i="1"/>
  <c r="J32" i="1"/>
  <c r="J31" i="1"/>
  <c r="J27" i="1"/>
  <c r="J28" i="1"/>
  <c r="J29" i="1"/>
  <c r="J26" i="1"/>
  <c r="C8" i="8" l="1"/>
  <c r="C5" i="8"/>
  <c r="C6" i="8" s="1"/>
  <c r="C8" i="1" l="1"/>
  <c r="C7" i="1" l="1"/>
  <c r="J112" i="1" l="1"/>
  <c r="K112" i="1" s="1"/>
  <c r="D112" i="1"/>
  <c r="E112" i="1" s="1"/>
  <c r="J111" i="1"/>
  <c r="K111" i="1" s="1"/>
  <c r="D111" i="1"/>
  <c r="E111" i="1" s="1"/>
  <c r="J110" i="1"/>
  <c r="K110" i="1" s="1"/>
  <c r="D110" i="1"/>
  <c r="E110" i="1" s="1"/>
  <c r="J109" i="1"/>
  <c r="K109" i="1" s="1"/>
  <c r="D109" i="1"/>
  <c r="E109" i="1" s="1"/>
  <c r="J103" i="1"/>
  <c r="K103" i="1" s="1"/>
  <c r="D103" i="1"/>
  <c r="E103" i="1" s="1"/>
  <c r="J102" i="1"/>
  <c r="K102" i="1" s="1"/>
  <c r="D102" i="1"/>
  <c r="E102" i="1" s="1"/>
  <c r="J101" i="1"/>
  <c r="K101" i="1" s="1"/>
  <c r="D101" i="1"/>
  <c r="E101" i="1" s="1"/>
  <c r="J100" i="1"/>
  <c r="K100" i="1" s="1"/>
  <c r="D100" i="1"/>
  <c r="E100" i="1" s="1"/>
  <c r="J94" i="1"/>
  <c r="K94" i="1" s="1"/>
  <c r="D94" i="1"/>
  <c r="E94" i="1" s="1"/>
  <c r="J93" i="1"/>
  <c r="K93" i="1" s="1"/>
  <c r="D93" i="1"/>
  <c r="E93" i="1" s="1"/>
  <c r="J92" i="1"/>
  <c r="K92" i="1" s="1"/>
  <c r="D92" i="1"/>
  <c r="E92" i="1" s="1"/>
  <c r="J91" i="1"/>
  <c r="K91" i="1" s="1"/>
  <c r="D91" i="1"/>
  <c r="E91" i="1" s="1"/>
  <c r="J85" i="1"/>
  <c r="K85" i="1" s="1"/>
  <c r="J84" i="1"/>
  <c r="K84" i="1" s="1"/>
  <c r="D85" i="1"/>
  <c r="E85" i="1" s="1"/>
  <c r="D84" i="1"/>
  <c r="E84" i="1" s="1"/>
  <c r="J83" i="1"/>
  <c r="K83" i="1" s="1"/>
  <c r="J82" i="1"/>
  <c r="K82" i="1" s="1"/>
  <c r="D83" i="1"/>
  <c r="E83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K115" i="1" l="1"/>
  <c r="L12" i="1" s="1"/>
  <c r="D82" i="1" l="1"/>
  <c r="E82" i="1" l="1"/>
  <c r="E115" i="1" s="1"/>
  <c r="L11" i="1" s="1"/>
  <c r="J75" i="1"/>
  <c r="J74" i="1"/>
  <c r="J73" i="1"/>
  <c r="D42" i="1"/>
  <c r="D43" i="1"/>
  <c r="D44" i="1"/>
  <c r="D41" i="1" l="1"/>
  <c r="J68" i="1"/>
  <c r="J67" i="1"/>
  <c r="J66" i="1"/>
  <c r="J63" i="1" l="1"/>
  <c r="J44" i="1"/>
  <c r="J43" i="1"/>
  <c r="J42" i="1"/>
  <c r="J41" i="1"/>
  <c r="J21" i="1"/>
  <c r="J20" i="1"/>
  <c r="J77" i="1" l="1"/>
  <c r="L13" i="1" s="1"/>
  <c r="J70" i="1"/>
  <c r="K70" i="1" s="1"/>
  <c r="J37" i="1"/>
  <c r="L8" i="1" s="1"/>
  <c r="J23" i="1"/>
  <c r="L10" i="1"/>
  <c r="J53" i="1"/>
  <c r="L9" i="1" l="1"/>
  <c r="J117" i="1"/>
  <c r="C12" i="1" s="1"/>
  <c r="L7" i="1"/>
  <c r="L14" i="1"/>
</calcChain>
</file>

<file path=xl/sharedStrings.xml><?xml version="1.0" encoding="utf-8"?>
<sst xmlns="http://schemas.openxmlformats.org/spreadsheetml/2006/main" count="296" uniqueCount="131">
  <si>
    <t>CZ-EDUCATION: EEA GRANTS 2014-2021</t>
  </si>
  <si>
    <t>Project Number:</t>
  </si>
  <si>
    <t>Organisation:</t>
  </si>
  <si>
    <t>Project management and implementation support total:</t>
  </si>
  <si>
    <t>Address:</t>
  </si>
  <si>
    <t>Transnational project meetings support total:</t>
  </si>
  <si>
    <t>REPORTING PERIOD:</t>
  </si>
  <si>
    <t>Cost of staff assigned to the project total:</t>
  </si>
  <si>
    <t xml:space="preserve">Additional report - reporting period: </t>
  </si>
  <si>
    <t>Multiplier events total:</t>
  </si>
  <si>
    <t>Travel total:</t>
  </si>
  <si>
    <t>TOTAL GRANT:</t>
  </si>
  <si>
    <t>EUR</t>
  </si>
  <si>
    <t>Subsistence total:</t>
  </si>
  <si>
    <t>CZK</t>
  </si>
  <si>
    <t>Special needs support total:</t>
  </si>
  <si>
    <t>Exceptional costs total:</t>
  </si>
  <si>
    <t>FILL IN ONLY THE WHITE FIELDS</t>
  </si>
  <si>
    <t>Maximum allowed</t>
  </si>
  <si>
    <t>Project management and implementation support</t>
  </si>
  <si>
    <t>No. of months</t>
  </si>
  <si>
    <t>No. of institutions</t>
  </si>
  <si>
    <t>Project promoter</t>
  </si>
  <si>
    <t>Project partners</t>
  </si>
  <si>
    <t>Total</t>
  </si>
  <si>
    <t>max 2750 EUR/month</t>
  </si>
  <si>
    <t>Transnational project meetings support</t>
  </si>
  <si>
    <r>
      <t>1</t>
    </r>
    <r>
      <rPr>
        <vertAlign val="superscript"/>
        <sz val="11"/>
        <color theme="1"/>
        <rFont val="Calibri"/>
        <scheme val="minor"/>
      </rPr>
      <t xml:space="preserve">st </t>
    </r>
    <r>
      <rPr>
        <sz val="11"/>
        <color theme="1"/>
        <rFont val="Calibri"/>
        <scheme val="minor"/>
      </rPr>
      <t>meeting</t>
    </r>
  </si>
  <si>
    <t>Rate</t>
  </si>
  <si>
    <t>No. of participants</t>
  </si>
  <si>
    <t>Name of the sending institution</t>
  </si>
  <si>
    <t>Comment</t>
  </si>
  <si>
    <t>travel distance 100 - 1999km</t>
  </si>
  <si>
    <t>travel distance 2000 km and more</t>
  </si>
  <si>
    <r>
      <t>2</t>
    </r>
    <r>
      <rPr>
        <vertAlign val="superscript"/>
        <sz val="11"/>
        <color theme="1"/>
        <rFont val="Calibri"/>
        <scheme val="minor"/>
      </rPr>
      <t>nd</t>
    </r>
    <r>
      <rPr>
        <sz val="11"/>
        <color theme="1"/>
        <rFont val="Calibri"/>
        <scheme val="minor"/>
      </rPr>
      <t xml:space="preserve"> meeting</t>
    </r>
  </si>
  <si>
    <t>You can add another meeting by adding rows. Do not forget to copy rates and formulas.</t>
  </si>
  <si>
    <t>Cost of staff assigned to the project - intellectual output</t>
  </si>
  <si>
    <t>Total No. of days (for all staff in the category and country)</t>
  </si>
  <si>
    <t>Country</t>
  </si>
  <si>
    <t>Category of staff</t>
  </si>
  <si>
    <t>Amount per day</t>
  </si>
  <si>
    <t>No. of staff</t>
  </si>
  <si>
    <t>Name of the institution</t>
  </si>
  <si>
    <t>Intellectual Output 1</t>
  </si>
  <si>
    <t>Select country</t>
  </si>
  <si>
    <t>Select staff category</t>
  </si>
  <si>
    <t>Intellectual Output 2</t>
  </si>
  <si>
    <t>You can add another staff or intelectual output by adding rows. Do not forget to copy rates and formulas.</t>
  </si>
  <si>
    <t>Multiplier events</t>
  </si>
  <si>
    <t>Event 1</t>
  </si>
  <si>
    <t>local participants</t>
  </si>
  <si>
    <t>international participants</t>
  </si>
  <si>
    <t>Event 2</t>
  </si>
  <si>
    <t>You can add another event by adding rows. Do not forget to copy rates and formulas.</t>
  </si>
  <si>
    <t>Decription of costs</t>
  </si>
  <si>
    <t>Amount in EUR</t>
  </si>
  <si>
    <t>Real costs 1</t>
  </si>
  <si>
    <t>Real costs 2</t>
  </si>
  <si>
    <t>Real costs 3</t>
  </si>
  <si>
    <t>You can add another costs by adding rows. Do not forget to copy rates and formulas.</t>
  </si>
  <si>
    <t>max 19 500 EUR/project</t>
  </si>
  <si>
    <t>Special needs support</t>
  </si>
  <si>
    <t>Description of costs</t>
  </si>
  <si>
    <t>Sending institution</t>
  </si>
  <si>
    <t>Distance band</t>
  </si>
  <si>
    <t>Amount per travel</t>
  </si>
  <si>
    <t>TRAVEL</t>
  </si>
  <si>
    <t>Host country</t>
  </si>
  <si>
    <t>Duration (incl. travel days)</t>
  </si>
  <si>
    <t>SUBSISTENCE</t>
  </si>
  <si>
    <t>Select distance band</t>
  </si>
  <si>
    <t>You can add another travel by adding rows. Do not forget to copy rates and formulas.</t>
  </si>
  <si>
    <t>Total travel</t>
  </si>
  <si>
    <t>Total subsistence</t>
  </si>
  <si>
    <t>TOTAL GRANT</t>
  </si>
  <si>
    <t>ZDE SI MŮŽETE ZKONTROLOVAT PROCENTO ČERPÁNÍ ZÁLOH A SPLNĚNÍ POŽADAVKU NA DALŠÍ ZÁLOHOVOU SPLÁTKU</t>
  </si>
  <si>
    <t>Maximum amount of the grant (see Art. 3.1. of the grant agreement)</t>
  </si>
  <si>
    <t>Celkový přidělený grant dle grantové smlouvy (čl. 3.1)</t>
  </si>
  <si>
    <t>Pre-financing payment 40 % (see Art. 5.1. of the grant agreement)</t>
  </si>
  <si>
    <t>Vyplacená záloha (čl. 5.1)</t>
  </si>
  <si>
    <t>částka včetně rozpočtové kategorie Projektové řízení a organizace</t>
  </si>
  <si>
    <t xml:space="preserve">Share of the previous pre-financing payment spent </t>
  </si>
  <si>
    <t>Vyčerpáno % z první zálohy</t>
  </si>
  <si>
    <t xml:space="preserve">Are you requesting a further pre-financing payment?  </t>
  </si>
  <si>
    <t>Žádost o další splátku</t>
  </si>
  <si>
    <t>max. lze požádat o další splátku do výše 40% celkového přiděleného grantu</t>
  </si>
  <si>
    <t>manager</t>
  </si>
  <si>
    <t>teacher/trainer</t>
  </si>
  <si>
    <t>technician</t>
  </si>
  <si>
    <t>administrative staff</t>
  </si>
  <si>
    <t>Norway</t>
  </si>
  <si>
    <t>REPORTING PERIOD</t>
  </si>
  <si>
    <t>Liechtenstein</t>
  </si>
  <si>
    <t>Iceland</t>
  </si>
  <si>
    <t>Czech Republic</t>
  </si>
  <si>
    <t>Additional report</t>
  </si>
  <si>
    <t>Project number</t>
  </si>
  <si>
    <t>Organisation</t>
  </si>
  <si>
    <t>Address</t>
  </si>
  <si>
    <t>10-99 km</t>
  </si>
  <si>
    <t>100-499 km</t>
  </si>
  <si>
    <t>500-1999 km</t>
  </si>
  <si>
    <t>2000-2999 km</t>
  </si>
  <si>
    <t>3000-3999 km</t>
  </si>
  <si>
    <t>4000-7999 km</t>
  </si>
  <si>
    <t>Exceptional cost</t>
  </si>
  <si>
    <t>X CALL</t>
  </si>
  <si>
    <t>Amount of pre-financing payments reported as having been spent due 30/06/20XX</t>
  </si>
  <si>
    <t>Celkem vyčerpáno k 30. 6. 20XX</t>
  </si>
  <si>
    <t>FINANCIAL ACCOUNTS - Inclusive education projects (24 months' projects)</t>
  </si>
  <si>
    <t>1.X.20XX-30.6.20XX</t>
  </si>
  <si>
    <t>1.X.20XX-31.X.20XX</t>
  </si>
  <si>
    <t>Transnational teaching or training 1</t>
  </si>
  <si>
    <t>Transnational teaching or training 2</t>
  </si>
  <si>
    <t>Transnational teaching or training 3</t>
  </si>
  <si>
    <t>Transnational teaching or training 4</t>
  </si>
  <si>
    <t>EHP-CZ-IN-X-XXX</t>
  </si>
  <si>
    <t>Transnational teaching or training</t>
  </si>
  <si>
    <t xml:space="preserve">You can add another transnational teaching or training by adding rows and copy there the whole section for transnational teaching or training (travel+subsistence). </t>
  </si>
  <si>
    <t>Date and comment</t>
  </si>
  <si>
    <t>Form of the meeting</t>
  </si>
  <si>
    <t>select staff category</t>
  </si>
  <si>
    <t>category of staff</t>
  </si>
  <si>
    <t>form of the meeting</t>
  </si>
  <si>
    <t>select a form</t>
  </si>
  <si>
    <t>online</t>
  </si>
  <si>
    <t>physical</t>
  </si>
  <si>
    <t>online max 5000 EUR/project</t>
  </si>
  <si>
    <t>Date</t>
  </si>
  <si>
    <t>Form of the event</t>
  </si>
  <si>
    <t>ONLY TEMPLATE DO NOT FILL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</si>
</sst>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0"/>
      <name val="Calibri"/>
    </font>
    <font>
      <sz val="11"/>
      <color theme="1"/>
      <name val="Calibri"/>
    </font>
    <font>
      <b/>
      <sz val="20"/>
      <color indexed="62"/>
      <name val="Calibri"/>
    </font>
    <font>
      <sz val="24"/>
      <color indexed="62"/>
      <name val="Calibri"/>
    </font>
    <font>
      <b/>
      <sz val="24"/>
      <color indexed="62"/>
      <name val="Calibri"/>
    </font>
    <font>
      <b/>
      <u/>
      <sz val="18"/>
      <color indexed="8"/>
      <name val="Calibri"/>
    </font>
    <font>
      <sz val="20"/>
      <name val="Calibri"/>
    </font>
    <font>
      <b/>
      <u/>
      <sz val="20"/>
      <name val="Calibri"/>
    </font>
    <font>
      <b/>
      <sz val="18"/>
      <color indexed="8"/>
      <name val="Calibri"/>
    </font>
    <font>
      <b/>
      <sz val="20"/>
      <name val="Calibri"/>
    </font>
    <font>
      <sz val="14"/>
      <name val="Calibri"/>
    </font>
    <font>
      <b/>
      <sz val="14"/>
      <name val="Calibri"/>
    </font>
    <font>
      <b/>
      <sz val="14"/>
      <color rgb="FFFF0000"/>
      <name val="Calibri"/>
    </font>
    <font>
      <b/>
      <sz val="9"/>
      <color indexed="10"/>
      <name val="Calibri"/>
    </font>
    <font>
      <i/>
      <sz val="11"/>
      <color theme="5"/>
      <name val="Calibri"/>
    </font>
    <font>
      <b/>
      <sz val="11"/>
      <color theme="1"/>
      <name val="Calibri"/>
    </font>
    <font>
      <b/>
      <sz val="11"/>
      <name val="Calibri"/>
    </font>
    <font>
      <i/>
      <sz val="11"/>
      <color theme="0" tint="-0.34998626667073579"/>
      <name val="Calibri"/>
    </font>
    <font>
      <b/>
      <sz val="14"/>
      <color theme="1"/>
      <name val="Calibri"/>
    </font>
    <font>
      <i/>
      <sz val="11"/>
      <color theme="1"/>
      <name val="Calibri"/>
    </font>
    <font>
      <vertAlign val="superscript"/>
      <sz val="11"/>
      <color theme="1"/>
      <name val="Calibri"/>
      <scheme val="minor"/>
    </font>
    <font>
      <sz val="11"/>
      <color rgb="FFFF0000"/>
      <name val="Calibri"/>
    </font>
    <font>
      <sz val="14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0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 applyProtection="1"/>
    <xf numFmtId="0" fontId="4" fillId="0" borderId="0" xfId="0" applyFont="1" applyFill="1" applyProtection="1"/>
    <xf numFmtId="0" fontId="4" fillId="0" borderId="9" xfId="0" applyFont="1" applyBorder="1" applyProtection="1"/>
    <xf numFmtId="0" fontId="0" fillId="7" borderId="9" xfId="0" applyFill="1" applyBorder="1" applyAlignment="1">
      <alignment wrapText="1"/>
    </xf>
    <xf numFmtId="0" fontId="3" fillId="7" borderId="9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4" fontId="2" fillId="0" borderId="9" xfId="0" applyNumberFormat="1" applyFont="1" applyFill="1" applyBorder="1"/>
    <xf numFmtId="4" fontId="0" fillId="5" borderId="9" xfId="0" applyNumberFormat="1" applyFill="1" applyBorder="1" applyAlignment="1">
      <alignment horizontal="center"/>
    </xf>
    <xf numFmtId="0" fontId="3" fillId="0" borderId="0" xfId="0" applyFont="1"/>
    <xf numFmtId="0" fontId="8" fillId="0" borderId="0" xfId="0" applyFont="1"/>
    <xf numFmtId="4" fontId="2" fillId="9" borderId="9" xfId="0" applyNumberFormat="1" applyFont="1" applyFill="1" applyBorder="1" applyAlignment="1">
      <alignment horizontal="center"/>
    </xf>
    <xf numFmtId="9" fontId="0" fillId="7" borderId="9" xfId="1" applyFont="1" applyFill="1" applyBorder="1" applyAlignment="1">
      <alignment horizontal="center"/>
    </xf>
    <xf numFmtId="4" fontId="0" fillId="0" borderId="9" xfId="0" applyNumberFormat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</xf>
    <xf numFmtId="0" fontId="9" fillId="4" borderId="1" xfId="0" applyNumberFormat="1" applyFont="1" applyFill="1" applyBorder="1" applyProtection="1"/>
    <xf numFmtId="0" fontId="9" fillId="4" borderId="1" xfId="0" applyFont="1" applyFill="1" applyBorder="1" applyProtection="1"/>
    <xf numFmtId="0" fontId="10" fillId="4" borderId="4" xfId="0" applyFont="1" applyFill="1" applyBorder="1"/>
    <xf numFmtId="0" fontId="10" fillId="0" borderId="0" xfId="0" applyFont="1"/>
    <xf numFmtId="0" fontId="11" fillId="4" borderId="2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/>
    </xf>
    <xf numFmtId="0" fontId="10" fillId="4" borderId="5" xfId="0" applyFont="1" applyFill="1" applyBorder="1"/>
    <xf numFmtId="0" fontId="14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NumberFormat="1" applyFont="1" applyFill="1" applyBorder="1" applyProtection="1"/>
    <xf numFmtId="0" fontId="9" fillId="4" borderId="7" xfId="0" applyFont="1" applyFill="1" applyBorder="1" applyProtection="1"/>
    <xf numFmtId="0" fontId="10" fillId="4" borderId="8" xfId="0" applyFont="1" applyFill="1" applyBorder="1"/>
    <xf numFmtId="0" fontId="19" fillId="4" borderId="3" xfId="0" applyNumberFormat="1" applyFont="1" applyFill="1" applyBorder="1" applyProtection="1"/>
    <xf numFmtId="0" fontId="20" fillId="4" borderId="1" xfId="0" applyFont="1" applyFill="1" applyBorder="1" applyAlignment="1" applyProtection="1">
      <alignment horizontal="right"/>
    </xf>
    <xf numFmtId="0" fontId="19" fillId="4" borderId="2" xfId="0" applyNumberFormat="1" applyFont="1" applyFill="1" applyBorder="1" applyProtection="1"/>
    <xf numFmtId="0" fontId="20" fillId="4" borderId="0" xfId="0" applyFont="1" applyFill="1" applyBorder="1" applyAlignment="1" applyProtection="1">
      <alignment horizontal="right"/>
    </xf>
    <xf numFmtId="0" fontId="19" fillId="8" borderId="0" xfId="0" applyFont="1" applyFill="1" applyBorder="1" applyProtection="1"/>
    <xf numFmtId="15" fontId="20" fillId="4" borderId="0" xfId="0" applyNumberFormat="1" applyFont="1" applyFill="1" applyBorder="1" applyAlignment="1" applyProtection="1">
      <alignment horizontal="right"/>
    </xf>
    <xf numFmtId="0" fontId="21" fillId="4" borderId="0" xfId="0" applyFont="1" applyFill="1" applyBorder="1" applyProtection="1"/>
    <xf numFmtId="0" fontId="20" fillId="4" borderId="0" xfId="0" applyFont="1" applyFill="1" applyBorder="1" applyProtection="1"/>
    <xf numFmtId="49" fontId="22" fillId="4" borderId="6" xfId="0" applyNumberFormat="1" applyFont="1" applyFill="1" applyBorder="1" applyAlignment="1" applyProtection="1">
      <alignment horizontal="center" vertical="center" wrapText="1"/>
    </xf>
    <xf numFmtId="49" fontId="22" fillId="4" borderId="7" xfId="0" applyNumberFormat="1" applyFont="1" applyFill="1" applyBorder="1" applyAlignment="1" applyProtection="1">
      <alignment horizontal="center" vertical="center" wrapText="1"/>
    </xf>
    <xf numFmtId="0" fontId="22" fillId="4" borderId="7" xfId="0" applyNumberFormat="1" applyFont="1" applyFill="1" applyBorder="1" applyAlignment="1" applyProtection="1">
      <alignment horizontal="center" vertical="center" wrapText="1"/>
    </xf>
    <xf numFmtId="0" fontId="24" fillId="5" borderId="9" xfId="0" applyFont="1" applyFill="1" applyBorder="1" applyAlignment="1">
      <alignment horizontal="center"/>
    </xf>
    <xf numFmtId="0" fontId="25" fillId="3" borderId="2" xfId="0" applyFont="1" applyFill="1" applyBorder="1" applyAlignment="1" applyProtection="1">
      <alignment horizontal="left"/>
    </xf>
    <xf numFmtId="0" fontId="10" fillId="3" borderId="0" xfId="0" applyFont="1" applyFill="1"/>
    <xf numFmtId="0" fontId="24" fillId="3" borderId="0" xfId="0" applyFont="1" applyFill="1" applyBorder="1" applyAlignment="1">
      <alignment horizontal="right"/>
    </xf>
    <xf numFmtId="3" fontId="24" fillId="3" borderId="0" xfId="0" applyNumberFormat="1" applyFont="1" applyFill="1" applyBorder="1" applyAlignment="1">
      <alignment horizontal="right"/>
    </xf>
    <xf numFmtId="0" fontId="10" fillId="3" borderId="0" xfId="0" applyFont="1" applyFill="1" applyBorder="1"/>
    <xf numFmtId="0" fontId="24" fillId="5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0" fillId="5" borderId="0" xfId="0" applyFont="1" applyFill="1"/>
    <xf numFmtId="0" fontId="24" fillId="3" borderId="0" xfId="0" applyFont="1" applyFill="1"/>
    <xf numFmtId="164" fontId="10" fillId="3" borderId="0" xfId="0" applyNumberFormat="1" applyFont="1" applyFill="1" applyAlignment="1">
      <alignment horizontal="right"/>
    </xf>
    <xf numFmtId="0" fontId="10" fillId="0" borderId="0" xfId="0" applyFont="1" applyFill="1" applyAlignment="1" applyProtection="1">
      <alignment horizontal="right"/>
      <protection locked="0"/>
    </xf>
    <xf numFmtId="164" fontId="10" fillId="3" borderId="0" xfId="0" applyNumberFormat="1" applyFont="1" applyFill="1"/>
    <xf numFmtId="3" fontId="10" fillId="0" borderId="0" xfId="0" applyNumberFormat="1" applyFont="1" applyFill="1" applyAlignment="1" applyProtection="1">
      <alignment horizontal="right"/>
      <protection locked="0"/>
    </xf>
    <xf numFmtId="0" fontId="26" fillId="3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20" fillId="2" borderId="0" xfId="0" applyFont="1" applyFill="1" applyBorder="1" applyAlignment="1" applyProtection="1">
      <alignment horizontal="right"/>
    </xf>
    <xf numFmtId="164" fontId="27" fillId="2" borderId="0" xfId="0" applyNumberFormat="1" applyFont="1" applyFill="1"/>
    <xf numFmtId="0" fontId="28" fillId="5" borderId="0" xfId="0" applyFont="1" applyFill="1"/>
    <xf numFmtId="3" fontId="10" fillId="0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center"/>
    </xf>
    <xf numFmtId="0" fontId="10" fillId="4" borderId="0" xfId="0" applyFont="1" applyFill="1"/>
    <xf numFmtId="0" fontId="10" fillId="0" borderId="0" xfId="0" applyFont="1" applyFill="1" applyAlignment="1">
      <alignment horizontal="right"/>
    </xf>
    <xf numFmtId="0" fontId="30" fillId="2" borderId="0" xfId="0" applyFont="1" applyFill="1" applyAlignment="1">
      <alignment horizontal="left"/>
    </xf>
    <xf numFmtId="164" fontId="24" fillId="3" borderId="0" xfId="0" applyNumberFormat="1" applyFont="1" applyFill="1"/>
    <xf numFmtId="0" fontId="25" fillId="3" borderId="0" xfId="0" applyFont="1" applyFill="1" applyBorder="1" applyAlignment="1" applyProtection="1">
      <alignment horizontal="left"/>
    </xf>
    <xf numFmtId="4" fontId="10" fillId="0" borderId="0" xfId="0" applyNumberFormat="1" applyFont="1" applyFill="1" applyAlignment="1">
      <alignment horizontal="right"/>
    </xf>
    <xf numFmtId="164" fontId="24" fillId="5" borderId="0" xfId="0" applyNumberFormat="1" applyFont="1" applyFill="1"/>
    <xf numFmtId="9" fontId="10" fillId="3" borderId="0" xfId="0" applyNumberFormat="1" applyFont="1" applyFill="1" applyAlignment="1">
      <alignment horizontal="right"/>
    </xf>
    <xf numFmtId="0" fontId="26" fillId="3" borderId="0" xfId="0" applyFont="1" applyFill="1" applyAlignment="1">
      <alignment horizontal="center"/>
    </xf>
    <xf numFmtId="0" fontId="26" fillId="2" borderId="0" xfId="0" applyFont="1" applyFill="1"/>
    <xf numFmtId="0" fontId="25" fillId="6" borderId="2" xfId="0" applyFont="1" applyFill="1" applyBorder="1" applyAlignment="1" applyProtection="1">
      <alignment horizontal="left"/>
    </xf>
    <xf numFmtId="0" fontId="10" fillId="6" borderId="0" xfId="0" applyFont="1" applyFill="1"/>
    <xf numFmtId="164" fontId="10" fillId="6" borderId="0" xfId="0" applyNumberFormat="1" applyFont="1" applyFill="1" applyAlignment="1">
      <alignment horizontal="right"/>
    </xf>
    <xf numFmtId="0" fontId="10" fillId="6" borderId="0" xfId="0" applyFont="1" applyFill="1" applyAlignment="1">
      <alignment horizontal="right"/>
    </xf>
    <xf numFmtId="3" fontId="10" fillId="6" borderId="0" xfId="0" applyNumberFormat="1" applyFont="1" applyFill="1" applyAlignment="1">
      <alignment horizontal="right"/>
    </xf>
    <xf numFmtId="0" fontId="24" fillId="6" borderId="0" xfId="0" applyFont="1" applyFill="1"/>
    <xf numFmtId="164" fontId="24" fillId="6" borderId="0" xfId="0" applyNumberFormat="1" applyFont="1" applyFill="1"/>
    <xf numFmtId="0" fontId="10" fillId="0" borderId="0" xfId="0" applyFont="1" applyFill="1"/>
    <xf numFmtId="0" fontId="10" fillId="0" borderId="0" xfId="0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20" fillId="6" borderId="0" xfId="0" applyFont="1" applyFill="1" applyBorder="1" applyAlignment="1" applyProtection="1">
      <alignment horizontal="right"/>
    </xf>
    <xf numFmtId="164" fontId="27" fillId="6" borderId="0" xfId="0" applyNumberFormat="1" applyFont="1" applyFill="1"/>
    <xf numFmtId="0" fontId="26" fillId="6" borderId="0" xfId="0" applyFont="1" applyFill="1"/>
    <xf numFmtId="164" fontId="10" fillId="6" borderId="0" xfId="0" applyNumberFormat="1" applyFont="1" applyFill="1"/>
    <xf numFmtId="0" fontId="26" fillId="8" borderId="0" xfId="0" applyFont="1" applyFill="1" applyProtection="1"/>
    <xf numFmtId="0" fontId="10" fillId="8" borderId="0" xfId="0" applyFont="1" applyFill="1" applyProtection="1"/>
    <xf numFmtId="0" fontId="20" fillId="8" borderId="0" xfId="0" applyFont="1" applyFill="1" applyBorder="1" applyAlignment="1" applyProtection="1">
      <alignment horizontal="right"/>
    </xf>
    <xf numFmtId="164" fontId="27" fillId="8" borderId="0" xfId="0" applyNumberFormat="1" applyFont="1" applyFill="1" applyProtection="1"/>
    <xf numFmtId="0" fontId="10" fillId="8" borderId="0" xfId="0" applyFont="1" applyFill="1" applyAlignment="1" applyProtection="1">
      <alignment horizontal="right"/>
    </xf>
    <xf numFmtId="3" fontId="10" fillId="8" borderId="0" xfId="0" applyNumberFormat="1" applyFont="1" applyFill="1" applyAlignment="1" applyProtection="1">
      <alignment horizontal="right"/>
    </xf>
    <xf numFmtId="3" fontId="10" fillId="0" borderId="0" xfId="0" applyNumberFormat="1" applyFont="1" applyAlignment="1">
      <alignment horizontal="right"/>
    </xf>
    <xf numFmtId="0" fontId="31" fillId="4" borderId="1" xfId="0" applyFont="1" applyFill="1" applyBorder="1" applyAlignment="1">
      <alignment horizontal="right"/>
    </xf>
    <xf numFmtId="0" fontId="31" fillId="4" borderId="1" xfId="0" applyFont="1" applyFill="1" applyBorder="1"/>
    <xf numFmtId="3" fontId="31" fillId="4" borderId="1" xfId="0" applyNumberFormat="1" applyFont="1" applyFill="1" applyBorder="1" applyAlignment="1">
      <alignment horizontal="right"/>
    </xf>
    <xf numFmtId="0" fontId="19" fillId="4" borderId="4" xfId="0" applyFont="1" applyFill="1" applyBorder="1" applyProtection="1"/>
    <xf numFmtId="0" fontId="31" fillId="4" borderId="0" xfId="0" applyFont="1" applyFill="1" applyBorder="1" applyAlignment="1">
      <alignment horizontal="right"/>
    </xf>
    <xf numFmtId="0" fontId="31" fillId="4" borderId="0" xfId="0" applyFont="1" applyFill="1" applyBorder="1"/>
    <xf numFmtId="3" fontId="31" fillId="4" borderId="0" xfId="0" applyNumberFormat="1" applyFont="1" applyFill="1" applyBorder="1" applyAlignment="1">
      <alignment horizontal="right"/>
    </xf>
    <xf numFmtId="164" fontId="19" fillId="8" borderId="5" xfId="0" applyNumberFormat="1" applyFont="1" applyFill="1" applyBorder="1" applyProtection="1"/>
    <xf numFmtId="0" fontId="19" fillId="8" borderId="0" xfId="0" applyFont="1" applyFill="1" applyBorder="1"/>
    <xf numFmtId="49" fontId="19" fillId="4" borderId="0" xfId="0" applyNumberFormat="1" applyFont="1" applyFill="1" applyBorder="1" applyAlignment="1" applyProtection="1">
      <alignment horizontal="right"/>
    </xf>
    <xf numFmtId="0" fontId="31" fillId="0" borderId="0" xfId="0" applyFont="1" applyBorder="1" applyAlignment="1">
      <alignment horizontal="right"/>
    </xf>
    <xf numFmtId="0" fontId="31" fillId="4" borderId="2" xfId="0" applyFont="1" applyFill="1" applyBorder="1"/>
    <xf numFmtId="4" fontId="19" fillId="8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/>
      <protection locked="0"/>
    </xf>
    <xf numFmtId="49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horizontal="right"/>
    </xf>
    <xf numFmtId="49" fontId="6" fillId="0" borderId="9" xfId="0" applyNumberFormat="1" applyFont="1" applyBorder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8" fillId="10" borderId="0" xfId="0" applyFont="1" applyFill="1" applyBorder="1" applyAlignment="1" applyProtection="1">
      <alignment horizontal="center" vertical="center"/>
    </xf>
    <xf numFmtId="0" fontId="0" fillId="10" borderId="9" xfId="0" applyFill="1" applyBorder="1" applyAlignment="1">
      <alignment wrapText="1"/>
    </xf>
    <xf numFmtId="0" fontId="4" fillId="10" borderId="0" xfId="0" applyFont="1" applyFill="1" applyProtection="1"/>
    <xf numFmtId="0" fontId="5" fillId="10" borderId="9" xfId="0" applyFont="1" applyFill="1" applyBorder="1" applyAlignment="1">
      <alignment vertical="center"/>
    </xf>
    <xf numFmtId="0" fontId="0" fillId="10" borderId="9" xfId="0" applyFill="1" applyBorder="1" applyAlignment="1">
      <alignment vertical="center" wrapText="1"/>
    </xf>
    <xf numFmtId="0" fontId="3" fillId="10" borderId="9" xfId="0" applyFont="1" applyFill="1" applyBorder="1" applyAlignment="1">
      <alignment wrapText="1"/>
    </xf>
    <xf numFmtId="0" fontId="10" fillId="0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20" fillId="10" borderId="1" xfId="0" applyFont="1" applyFill="1" applyBorder="1" applyProtection="1">
      <protection locked="0"/>
    </xf>
    <xf numFmtId="0" fontId="19" fillId="10" borderId="0" xfId="0" applyFont="1" applyFill="1" applyBorder="1" applyProtection="1"/>
    <xf numFmtId="14" fontId="3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/>
    <xf numFmtId="0" fontId="32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Alignment="1"/>
    <xf numFmtId="0" fontId="33" fillId="3" borderId="0" xfId="0" applyFont="1" applyFill="1" applyAlignment="1">
      <alignment horizontal="center"/>
    </xf>
    <xf numFmtId="0" fontId="32" fillId="0" borderId="0" xfId="0" applyFont="1" applyFill="1" applyAlignment="1"/>
    <xf numFmtId="14" fontId="10" fillId="0" borderId="0" xfId="0" applyNumberFormat="1" applyFont="1" applyFill="1" applyAlignment="1"/>
    <xf numFmtId="0" fontId="34" fillId="5" borderId="0" xfId="0" applyFont="1" applyFill="1"/>
    <xf numFmtId="0" fontId="32" fillId="0" borderId="0" xfId="0" applyFont="1" applyFill="1" applyAlignment="1">
      <alignment horizontal="right"/>
    </xf>
    <xf numFmtId="0" fontId="32" fillId="0" borderId="0" xfId="0" applyFont="1" applyFill="1" applyAlignment="1">
      <alignment horizontal="left"/>
    </xf>
    <xf numFmtId="0" fontId="32" fillId="0" borderId="0" xfId="0" applyFont="1" applyFill="1"/>
    <xf numFmtId="0" fontId="35" fillId="4" borderId="0" xfId="0" applyFont="1" applyFill="1" applyBorder="1" applyAlignment="1" applyProtection="1">
      <alignment horizontal="center" vertical="center"/>
    </xf>
    <xf numFmtId="0" fontId="35" fillId="4" borderId="1" xfId="0" applyNumberFormat="1" applyFont="1" applyFill="1" applyBorder="1" applyProtection="1"/>
    <xf numFmtId="0" fontId="23" fillId="0" borderId="9" xfId="0" applyFont="1" applyFill="1" applyBorder="1" applyAlignment="1">
      <alignment horizontal="center"/>
    </xf>
    <xf numFmtId="0" fontId="19" fillId="4" borderId="0" xfId="0" applyFont="1" applyFill="1" applyBorder="1" applyAlignment="1" applyProtection="1">
      <alignment horizontal="right"/>
    </xf>
    <xf numFmtId="0" fontId="10" fillId="3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0" fillId="3" borderId="0" xfId="0" applyFont="1" applyFill="1" applyAlignment="1">
      <alignment horizontal="center"/>
    </xf>
    <xf numFmtId="0" fontId="32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7DD"/>
      <color rgb="FFCCFFCC"/>
      <color rgb="FFFCC0E7"/>
      <color rgb="FF8A065B"/>
      <color rgb="FF840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180975</xdr:colOff>
      <xdr:row>3</xdr:row>
      <xdr:rowOff>152401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12763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1114425</xdr:colOff>
      <xdr:row>1</xdr:row>
      <xdr:rowOff>3176</xdr:rowOff>
    </xdr:from>
    <xdr:to>
      <xdr:col>11</xdr:col>
      <xdr:colOff>1304926</xdr:colOff>
      <xdr:row>3</xdr:row>
      <xdr:rowOff>161926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193676"/>
          <a:ext cx="1647826" cy="87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120"/>
  <sheetViews>
    <sheetView tabSelected="1" zoomScale="90" zoomScaleNormal="90" workbookViewId="0">
      <selection activeCell="D11" sqref="D11"/>
    </sheetView>
  </sheetViews>
  <sheetFormatPr defaultColWidth="9.140625" defaultRowHeight="15" x14ac:dyDescent="0.25"/>
  <cols>
    <col min="1" max="1" width="22.140625" style="21" customWidth="1"/>
    <col min="2" max="2" width="28.7109375" style="21" customWidth="1"/>
    <col min="3" max="3" width="41" style="21" customWidth="1"/>
    <col min="4" max="4" width="24.7109375" style="90" bestFit="1" customWidth="1"/>
    <col min="5" max="5" width="18" style="90" customWidth="1"/>
    <col min="6" max="6" width="17.85546875" style="102" customWidth="1"/>
    <col min="7" max="7" width="35.85546875" style="21" customWidth="1"/>
    <col min="8" max="8" width="17.42578125" style="21" customWidth="1"/>
    <col min="9" max="9" width="19.42578125" style="21" bestFit="1" customWidth="1"/>
    <col min="10" max="10" width="23.28515625" style="21" customWidth="1"/>
    <col min="11" max="11" width="21.85546875" style="21" customWidth="1"/>
    <col min="12" max="12" width="27.140625" style="21" bestFit="1" customWidth="1"/>
    <col min="13" max="20" width="9.140625" style="21"/>
    <col min="21" max="21" width="13" style="21" customWidth="1"/>
    <col min="22" max="16384" width="9.140625" style="21"/>
  </cols>
  <sheetData>
    <row r="1" spans="1:12" ht="21.75" customHeight="1" x14ac:dyDescent="0.35">
      <c r="A1" s="17"/>
      <c r="B1" s="146" t="s">
        <v>130</v>
      </c>
      <c r="C1" s="18"/>
      <c r="D1" s="18"/>
      <c r="E1" s="19"/>
      <c r="F1" s="19"/>
      <c r="G1" s="19"/>
      <c r="H1" s="146" t="s">
        <v>130</v>
      </c>
      <c r="I1" s="19"/>
      <c r="J1" s="19"/>
      <c r="K1" s="19"/>
      <c r="L1" s="20"/>
    </row>
    <row r="2" spans="1:12" ht="30" customHeight="1" x14ac:dyDescent="0.5">
      <c r="A2" s="22"/>
      <c r="B2" s="145"/>
      <c r="C2" s="23"/>
      <c r="D2" s="24"/>
      <c r="E2" s="24" t="s">
        <v>0</v>
      </c>
      <c r="F2" s="23"/>
      <c r="G2" s="23"/>
      <c r="H2" s="23"/>
      <c r="I2" s="23"/>
      <c r="J2" s="23"/>
      <c r="K2" s="23"/>
      <c r="L2" s="25"/>
    </row>
    <row r="3" spans="1:12" ht="26.25" customHeight="1" x14ac:dyDescent="0.25">
      <c r="A3" s="26"/>
      <c r="B3" s="27"/>
      <c r="C3" s="28"/>
      <c r="D3" s="27"/>
      <c r="E3" s="29" t="s">
        <v>109</v>
      </c>
      <c r="F3" s="27"/>
      <c r="G3" s="27"/>
      <c r="H3" s="27"/>
      <c r="I3" s="27"/>
      <c r="J3" s="27"/>
      <c r="K3" s="27"/>
      <c r="L3" s="25"/>
    </row>
    <row r="4" spans="1:12" ht="26.25" customHeight="1" x14ac:dyDescent="0.25">
      <c r="A4" s="30"/>
      <c r="B4" s="27"/>
      <c r="C4" s="31"/>
      <c r="D4" s="31"/>
      <c r="E4" s="123" t="s">
        <v>106</v>
      </c>
      <c r="F4" s="27"/>
      <c r="G4" s="27"/>
      <c r="H4" s="27"/>
      <c r="I4" s="27"/>
      <c r="J4" s="27"/>
      <c r="K4" s="27"/>
      <c r="L4" s="25"/>
    </row>
    <row r="5" spans="1:12" ht="15" customHeight="1" x14ac:dyDescent="0.25">
      <c r="A5" s="32"/>
      <c r="B5" s="33"/>
      <c r="C5" s="33"/>
      <c r="D5" s="33"/>
      <c r="E5" s="34"/>
      <c r="F5" s="34"/>
      <c r="G5" s="34"/>
      <c r="H5" s="34"/>
      <c r="I5" s="34"/>
      <c r="J5" s="34"/>
      <c r="K5" s="34"/>
      <c r="L5" s="35"/>
    </row>
    <row r="6" spans="1:12" ht="18.75" x14ac:dyDescent="0.3">
      <c r="A6" s="36"/>
      <c r="B6" s="37" t="s">
        <v>1</v>
      </c>
      <c r="C6" s="132" t="s">
        <v>116</v>
      </c>
      <c r="D6" s="103"/>
      <c r="E6" s="104"/>
      <c r="F6" s="105"/>
      <c r="G6" s="104"/>
      <c r="H6" s="104"/>
      <c r="I6" s="104"/>
      <c r="J6" s="104"/>
      <c r="K6" s="103"/>
      <c r="L6" s="106"/>
    </row>
    <row r="7" spans="1:12" ht="18.75" x14ac:dyDescent="0.3">
      <c r="A7" s="38"/>
      <c r="B7" s="39" t="s">
        <v>2</v>
      </c>
      <c r="C7" s="40">
        <f>IF(ISERROR(VLOOKUP($C6,'sazby pro mzdové náklady při IO'!$R$8:$S$12,2,0)),"",(VLOOKUP($C6,'sazby pro mzdové náklady při IO'!$R$8:$S$12,2,0)))</f>
        <v>0</v>
      </c>
      <c r="D7" s="107"/>
      <c r="E7" s="108"/>
      <c r="F7" s="109"/>
      <c r="G7" s="148" t="s">
        <v>3</v>
      </c>
      <c r="H7" s="148"/>
      <c r="I7" s="148"/>
      <c r="J7" s="148"/>
      <c r="K7" s="148"/>
      <c r="L7" s="110">
        <f>+J23</f>
        <v>0</v>
      </c>
    </row>
    <row r="8" spans="1:12" ht="18.75" x14ac:dyDescent="0.3">
      <c r="A8" s="38"/>
      <c r="B8" s="41" t="s">
        <v>4</v>
      </c>
      <c r="C8" s="111">
        <f>IF(ISERROR(VLOOKUP($C6,'sazby pro mzdové náklady při IO'!$R$8:$T$12,3,0)),"",(VLOOKUP($C6,'sazby pro mzdové náklady při IO'!$R$8:$T$12,3,0)))</f>
        <v>0</v>
      </c>
      <c r="D8" s="107"/>
      <c r="E8" s="108"/>
      <c r="F8" s="109"/>
      <c r="G8" s="148" t="s">
        <v>5</v>
      </c>
      <c r="H8" s="148"/>
      <c r="I8" s="148"/>
      <c r="J8" s="148"/>
      <c r="K8" s="148"/>
      <c r="L8" s="110">
        <f>+J37</f>
        <v>0</v>
      </c>
    </row>
    <row r="9" spans="1:12" ht="18.75" x14ac:dyDescent="0.3">
      <c r="A9" s="38"/>
      <c r="B9" s="39" t="s">
        <v>6</v>
      </c>
      <c r="C9" s="133"/>
      <c r="D9" s="107"/>
      <c r="E9" s="108"/>
      <c r="F9" s="109"/>
      <c r="G9" s="148" t="s">
        <v>7</v>
      </c>
      <c r="H9" s="148"/>
      <c r="I9" s="148"/>
      <c r="J9" s="148"/>
      <c r="K9" s="148"/>
      <c r="L9" s="110">
        <f>+J53</f>
        <v>0</v>
      </c>
    </row>
    <row r="10" spans="1:12" ht="18.75" x14ac:dyDescent="0.3">
      <c r="A10" s="38"/>
      <c r="B10" s="112" t="s">
        <v>8</v>
      </c>
      <c r="C10" s="42"/>
      <c r="D10" s="107"/>
      <c r="E10" s="108"/>
      <c r="F10" s="109"/>
      <c r="G10" s="148" t="s">
        <v>9</v>
      </c>
      <c r="H10" s="148"/>
      <c r="I10" s="148"/>
      <c r="J10" s="148"/>
      <c r="K10" s="148"/>
      <c r="L10" s="110">
        <f>+J63</f>
        <v>0</v>
      </c>
    </row>
    <row r="11" spans="1:12" ht="18.75" x14ac:dyDescent="0.3">
      <c r="A11" s="38"/>
      <c r="B11" s="112"/>
      <c r="C11" s="42"/>
      <c r="D11" s="113"/>
      <c r="E11" s="107"/>
      <c r="F11" s="109"/>
      <c r="G11" s="148" t="s">
        <v>10</v>
      </c>
      <c r="H11" s="148"/>
      <c r="I11" s="148"/>
      <c r="J11" s="148"/>
      <c r="K11" s="148"/>
      <c r="L11" s="110">
        <f>+E115</f>
        <v>0</v>
      </c>
    </row>
    <row r="12" spans="1:12" ht="18.75" x14ac:dyDescent="0.3">
      <c r="A12" s="114"/>
      <c r="B12" s="39" t="s">
        <v>11</v>
      </c>
      <c r="C12" s="115">
        <f>+J117</f>
        <v>0</v>
      </c>
      <c r="D12" s="43" t="s">
        <v>12</v>
      </c>
      <c r="E12" s="107"/>
      <c r="F12" s="109"/>
      <c r="G12" s="148" t="s">
        <v>13</v>
      </c>
      <c r="H12" s="148"/>
      <c r="I12" s="148"/>
      <c r="J12" s="148"/>
      <c r="K12" s="148"/>
      <c r="L12" s="110">
        <f>+K115</f>
        <v>0</v>
      </c>
    </row>
    <row r="13" spans="1:12" ht="18.75" x14ac:dyDescent="0.3">
      <c r="A13" s="114"/>
      <c r="B13" s="39" t="s">
        <v>11</v>
      </c>
      <c r="C13" s="115">
        <f>INT((C12)*25.5)</f>
        <v>0</v>
      </c>
      <c r="D13" s="43" t="s">
        <v>14</v>
      </c>
      <c r="E13" s="107"/>
      <c r="F13" s="109"/>
      <c r="G13" s="148" t="s">
        <v>15</v>
      </c>
      <c r="H13" s="148"/>
      <c r="I13" s="148"/>
      <c r="J13" s="148"/>
      <c r="K13" s="148"/>
      <c r="L13" s="110">
        <f>+J77</f>
        <v>0</v>
      </c>
    </row>
    <row r="14" spans="1:12" ht="18.75" x14ac:dyDescent="0.3">
      <c r="A14" s="38"/>
      <c r="B14" s="112"/>
      <c r="C14" s="42"/>
      <c r="D14" s="107"/>
      <c r="E14" s="108"/>
      <c r="F14" s="109"/>
      <c r="G14" s="148" t="s">
        <v>16</v>
      </c>
      <c r="H14" s="148"/>
      <c r="I14" s="148"/>
      <c r="J14" s="148"/>
      <c r="K14" s="148"/>
      <c r="L14" s="110">
        <f>+J70</f>
        <v>0</v>
      </c>
    </row>
    <row r="15" spans="1:12" x14ac:dyDescent="0.25">
      <c r="A15" s="44"/>
      <c r="B15" s="45"/>
      <c r="C15" s="45"/>
      <c r="D15" s="46"/>
      <c r="E15" s="46"/>
      <c r="F15" s="46"/>
      <c r="G15" s="46"/>
      <c r="H15" s="46"/>
      <c r="I15" s="46"/>
      <c r="J15" s="46"/>
      <c r="K15" s="46"/>
      <c r="L15" s="35"/>
    </row>
    <row r="16" spans="1:12" x14ac:dyDescent="0.25">
      <c r="A16" s="147" t="s">
        <v>17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47" t="s">
        <v>18</v>
      </c>
    </row>
    <row r="17" spans="1:12" x14ac:dyDescent="0.25">
      <c r="A17" s="48" t="s">
        <v>19</v>
      </c>
      <c r="B17" s="49"/>
      <c r="C17" s="49"/>
      <c r="D17" s="49"/>
      <c r="E17" s="50"/>
      <c r="F17" s="51"/>
      <c r="G17" s="52"/>
      <c r="H17" s="52"/>
      <c r="I17" s="52"/>
      <c r="J17" s="49"/>
      <c r="K17" s="49"/>
      <c r="L17" s="53"/>
    </row>
    <row r="18" spans="1:12" x14ac:dyDescent="0.25">
      <c r="A18" s="48"/>
      <c r="B18" s="49"/>
      <c r="C18" s="49"/>
      <c r="D18" s="54"/>
      <c r="E18" s="54"/>
      <c r="F18" s="55"/>
      <c r="G18" s="49"/>
      <c r="H18" s="49"/>
      <c r="I18" s="49"/>
      <c r="J18" s="49"/>
      <c r="K18" s="49"/>
      <c r="L18" s="56"/>
    </row>
    <row r="19" spans="1:12" x14ac:dyDescent="0.25">
      <c r="A19" s="48"/>
      <c r="B19" s="49"/>
      <c r="C19" s="49"/>
      <c r="D19" s="54"/>
      <c r="E19" s="54" t="s">
        <v>20</v>
      </c>
      <c r="F19" s="55" t="s">
        <v>21</v>
      </c>
      <c r="G19" s="49"/>
      <c r="H19" s="49"/>
      <c r="I19" s="49"/>
      <c r="J19" s="49"/>
      <c r="K19" s="49"/>
      <c r="L19" s="56"/>
    </row>
    <row r="20" spans="1:12" x14ac:dyDescent="0.25">
      <c r="A20" s="57"/>
      <c r="B20" s="49"/>
      <c r="C20" s="49" t="s">
        <v>22</v>
      </c>
      <c r="D20" s="58">
        <v>500</v>
      </c>
      <c r="E20" s="59"/>
      <c r="F20" s="55">
        <v>1</v>
      </c>
      <c r="G20" s="49"/>
      <c r="H20" s="49"/>
      <c r="I20" s="49"/>
      <c r="J20" s="60">
        <f>+D20*E20*F20</f>
        <v>0</v>
      </c>
      <c r="K20" s="49"/>
      <c r="L20" s="56"/>
    </row>
    <row r="21" spans="1:12" x14ac:dyDescent="0.25">
      <c r="A21" s="49"/>
      <c r="B21" s="49"/>
      <c r="C21" s="49" t="s">
        <v>23</v>
      </c>
      <c r="D21" s="58">
        <v>250</v>
      </c>
      <c r="E21" s="59"/>
      <c r="F21" s="61"/>
      <c r="G21" s="49"/>
      <c r="H21" s="49"/>
      <c r="I21" s="49"/>
      <c r="J21" s="60">
        <f>+D21*E21*F21</f>
        <v>0</v>
      </c>
      <c r="K21" s="49"/>
      <c r="L21" s="56"/>
    </row>
    <row r="22" spans="1:12" x14ac:dyDescent="0.25">
      <c r="A22" s="49"/>
      <c r="B22" s="62"/>
      <c r="C22" s="49"/>
      <c r="D22" s="58"/>
      <c r="E22" s="54"/>
      <c r="F22" s="55"/>
      <c r="G22" s="49"/>
      <c r="H22" s="49"/>
      <c r="I22" s="49"/>
      <c r="J22" s="60"/>
      <c r="K22" s="49"/>
      <c r="L22" s="56"/>
    </row>
    <row r="23" spans="1:12" ht="18.75" x14ac:dyDescent="0.3">
      <c r="A23" s="63"/>
      <c r="B23" s="63"/>
      <c r="C23" s="63"/>
      <c r="D23" s="64"/>
      <c r="E23" s="64"/>
      <c r="F23" s="65"/>
      <c r="G23" s="66" t="s">
        <v>24</v>
      </c>
      <c r="H23" s="66"/>
      <c r="I23" s="66"/>
      <c r="J23" s="67">
        <f>SUM(J20:J21)</f>
        <v>0</v>
      </c>
      <c r="K23" s="63"/>
      <c r="L23" s="68" t="s">
        <v>25</v>
      </c>
    </row>
    <row r="24" spans="1:12" x14ac:dyDescent="0.25">
      <c r="A24" s="48" t="s">
        <v>26</v>
      </c>
      <c r="B24" s="49"/>
      <c r="C24" s="49"/>
      <c r="D24" s="58"/>
      <c r="E24" s="54"/>
      <c r="F24" s="55"/>
      <c r="G24" s="49"/>
      <c r="H24" s="49"/>
      <c r="I24" s="49"/>
      <c r="J24" s="60"/>
      <c r="K24" s="49"/>
      <c r="L24" s="56"/>
    </row>
    <row r="25" spans="1:12" ht="17.25" x14ac:dyDescent="0.25">
      <c r="A25" s="49"/>
      <c r="B25" s="49" t="s">
        <v>27</v>
      </c>
      <c r="C25" s="49"/>
      <c r="D25" s="58" t="s">
        <v>28</v>
      </c>
      <c r="E25" s="54"/>
      <c r="F25" s="55" t="s">
        <v>29</v>
      </c>
      <c r="G25" s="122" t="s">
        <v>30</v>
      </c>
      <c r="H25" s="138" t="s">
        <v>119</v>
      </c>
      <c r="I25" s="138" t="s">
        <v>120</v>
      </c>
      <c r="J25" s="60"/>
      <c r="K25" s="49"/>
      <c r="L25" s="56"/>
    </row>
    <row r="26" spans="1:12" x14ac:dyDescent="0.25">
      <c r="A26" s="49"/>
      <c r="B26" s="49"/>
      <c r="C26" s="49" t="s">
        <v>32</v>
      </c>
      <c r="D26" s="58">
        <v>575</v>
      </c>
      <c r="E26" s="54"/>
      <c r="F26" s="69"/>
      <c r="G26" s="136"/>
      <c r="H26" s="134"/>
      <c r="I26" s="116" t="s">
        <v>124</v>
      </c>
      <c r="J26" s="60">
        <f>IF(I26="online",0,+D26*F26)</f>
        <v>0</v>
      </c>
      <c r="K26" s="49"/>
      <c r="L26" s="56"/>
    </row>
    <row r="27" spans="1:12" x14ac:dyDescent="0.25">
      <c r="A27" s="49"/>
      <c r="B27" s="49"/>
      <c r="C27" s="49" t="s">
        <v>32</v>
      </c>
      <c r="D27" s="58">
        <v>575</v>
      </c>
      <c r="E27" s="54"/>
      <c r="F27" s="69"/>
      <c r="G27" s="136"/>
      <c r="H27" s="134"/>
      <c r="I27" s="116" t="s">
        <v>124</v>
      </c>
      <c r="J27" s="60">
        <f t="shared" ref="J27:J29" si="0">IF(I27="online",0,+D27*F27)</f>
        <v>0</v>
      </c>
      <c r="K27" s="49"/>
      <c r="L27" s="56"/>
    </row>
    <row r="28" spans="1:12" x14ac:dyDescent="0.25">
      <c r="A28" s="49"/>
      <c r="B28" s="49"/>
      <c r="C28" s="49" t="s">
        <v>33</v>
      </c>
      <c r="D28" s="58">
        <v>760</v>
      </c>
      <c r="E28" s="54"/>
      <c r="F28" s="69"/>
      <c r="G28" s="59"/>
      <c r="H28" s="134"/>
      <c r="I28" s="116" t="s">
        <v>124</v>
      </c>
      <c r="J28" s="60">
        <f t="shared" si="0"/>
        <v>0</v>
      </c>
      <c r="K28" s="49"/>
      <c r="L28" s="56"/>
    </row>
    <row r="29" spans="1:12" x14ac:dyDescent="0.25">
      <c r="A29" s="49"/>
      <c r="B29" s="49"/>
      <c r="C29" s="49" t="s">
        <v>33</v>
      </c>
      <c r="D29" s="58">
        <v>760</v>
      </c>
      <c r="E29" s="54"/>
      <c r="F29" s="69"/>
      <c r="G29" s="59"/>
      <c r="H29" s="134"/>
      <c r="I29" s="116" t="s">
        <v>124</v>
      </c>
      <c r="J29" s="60">
        <f t="shared" si="0"/>
        <v>0</v>
      </c>
      <c r="K29" s="49"/>
      <c r="L29" s="56"/>
    </row>
    <row r="30" spans="1:12" ht="17.25" x14ac:dyDescent="0.25">
      <c r="A30" s="49"/>
      <c r="B30" s="49" t="s">
        <v>34</v>
      </c>
      <c r="C30" s="49"/>
      <c r="D30" s="58"/>
      <c r="E30" s="54"/>
      <c r="F30" s="55"/>
      <c r="G30" s="54"/>
      <c r="H30" s="121"/>
      <c r="I30" s="131"/>
      <c r="J30" s="60"/>
      <c r="K30" s="49"/>
      <c r="L30" s="56"/>
    </row>
    <row r="31" spans="1:12" x14ac:dyDescent="0.25">
      <c r="A31" s="49"/>
      <c r="B31" s="49"/>
      <c r="C31" s="49" t="s">
        <v>32</v>
      </c>
      <c r="D31" s="58">
        <v>575</v>
      </c>
      <c r="E31" s="54"/>
      <c r="F31" s="69"/>
      <c r="G31" s="59"/>
      <c r="H31" s="134"/>
      <c r="I31" s="116" t="s">
        <v>124</v>
      </c>
      <c r="J31" s="60">
        <f t="shared" ref="J31:J34" si="1">IF(I31="online",0,+D31*F31)</f>
        <v>0</v>
      </c>
      <c r="K31" s="49"/>
      <c r="L31" s="56"/>
    </row>
    <row r="32" spans="1:12" x14ac:dyDescent="0.25">
      <c r="A32" s="49"/>
      <c r="B32" s="49"/>
      <c r="C32" s="49" t="s">
        <v>32</v>
      </c>
      <c r="D32" s="58">
        <v>575</v>
      </c>
      <c r="E32" s="54"/>
      <c r="F32" s="69"/>
      <c r="G32" s="59"/>
      <c r="H32" s="134"/>
      <c r="I32" s="116" t="s">
        <v>124</v>
      </c>
      <c r="J32" s="60">
        <f t="shared" si="1"/>
        <v>0</v>
      </c>
      <c r="K32" s="49"/>
      <c r="L32" s="56"/>
    </row>
    <row r="33" spans="1:12" x14ac:dyDescent="0.25">
      <c r="A33" s="49"/>
      <c r="B33" s="49"/>
      <c r="C33" s="49" t="s">
        <v>33</v>
      </c>
      <c r="D33" s="58">
        <v>760</v>
      </c>
      <c r="E33" s="54"/>
      <c r="F33" s="69"/>
      <c r="G33" s="59"/>
      <c r="H33" s="134"/>
      <c r="I33" s="116" t="s">
        <v>124</v>
      </c>
      <c r="J33" s="60">
        <f t="shared" si="1"/>
        <v>0</v>
      </c>
      <c r="K33" s="49"/>
      <c r="L33" s="56"/>
    </row>
    <row r="34" spans="1:12" x14ac:dyDescent="0.25">
      <c r="A34" s="49"/>
      <c r="B34" s="49"/>
      <c r="C34" s="49" t="s">
        <v>33</v>
      </c>
      <c r="D34" s="58">
        <v>760</v>
      </c>
      <c r="E34" s="54"/>
      <c r="F34" s="69"/>
      <c r="G34" s="59"/>
      <c r="H34" s="134"/>
      <c r="I34" s="116" t="s">
        <v>124</v>
      </c>
      <c r="J34" s="60">
        <f t="shared" si="1"/>
        <v>0</v>
      </c>
      <c r="K34" s="49"/>
      <c r="L34" s="56"/>
    </row>
    <row r="35" spans="1:12" x14ac:dyDescent="0.25">
      <c r="A35" s="49"/>
      <c r="B35" s="62" t="s">
        <v>35</v>
      </c>
      <c r="C35" s="49"/>
      <c r="D35" s="58"/>
      <c r="E35" s="54"/>
      <c r="F35" s="55"/>
      <c r="G35" s="49"/>
      <c r="H35" s="49"/>
      <c r="I35" s="49"/>
      <c r="J35" s="60"/>
      <c r="K35" s="49"/>
      <c r="L35" s="56"/>
    </row>
    <row r="36" spans="1:12" x14ac:dyDescent="0.25">
      <c r="A36" s="49"/>
      <c r="B36" s="62"/>
      <c r="C36" s="49"/>
      <c r="D36" s="58"/>
      <c r="E36" s="54"/>
      <c r="F36" s="55"/>
      <c r="G36" s="49"/>
      <c r="H36" s="49"/>
      <c r="I36" s="49"/>
      <c r="J36" s="60"/>
      <c r="K36" s="49"/>
      <c r="L36" s="56"/>
    </row>
    <row r="37" spans="1:12" ht="18.75" x14ac:dyDescent="0.3">
      <c r="A37" s="63"/>
      <c r="B37" s="63"/>
      <c r="C37" s="63"/>
      <c r="D37" s="70"/>
      <c r="E37" s="64"/>
      <c r="F37" s="65"/>
      <c r="G37" s="66" t="s">
        <v>24</v>
      </c>
      <c r="H37" s="66"/>
      <c r="I37" s="66"/>
      <c r="J37" s="67">
        <f>SUM(J26:J36)</f>
        <v>0</v>
      </c>
      <c r="K37" s="63"/>
      <c r="L37" s="56"/>
    </row>
    <row r="38" spans="1:12" x14ac:dyDescent="0.25">
      <c r="A38" s="48" t="s">
        <v>36</v>
      </c>
      <c r="B38" s="49"/>
      <c r="C38" s="49"/>
      <c r="D38" s="58"/>
      <c r="E38" s="149" t="s">
        <v>37</v>
      </c>
      <c r="F38" s="55"/>
      <c r="G38" s="49"/>
      <c r="H38" s="49"/>
      <c r="I38" s="49"/>
      <c r="J38" s="60"/>
      <c r="K38" s="49"/>
      <c r="L38" s="56"/>
    </row>
    <row r="39" spans="1:12" ht="15" customHeight="1" x14ac:dyDescent="0.25">
      <c r="A39" s="57"/>
      <c r="B39" s="49"/>
      <c r="C39" s="49"/>
      <c r="D39" s="54"/>
      <c r="E39" s="149"/>
      <c r="F39" s="55"/>
      <c r="G39" s="49"/>
      <c r="H39" s="49"/>
      <c r="I39" s="49"/>
      <c r="J39" s="60"/>
      <c r="K39" s="49"/>
      <c r="L39" s="56"/>
    </row>
    <row r="40" spans="1:12" ht="31.5" customHeight="1" x14ac:dyDescent="0.25">
      <c r="A40" s="49"/>
      <c r="B40" s="49" t="s">
        <v>38</v>
      </c>
      <c r="C40" s="49" t="s">
        <v>39</v>
      </c>
      <c r="D40" s="122" t="s">
        <v>40</v>
      </c>
      <c r="E40" s="149"/>
      <c r="F40" s="71" t="s">
        <v>41</v>
      </c>
      <c r="G40" s="122" t="s">
        <v>42</v>
      </c>
      <c r="H40" s="154" t="s">
        <v>31</v>
      </c>
      <c r="I40" s="154"/>
      <c r="J40" s="60"/>
      <c r="K40" s="49"/>
      <c r="L40" s="56"/>
    </row>
    <row r="41" spans="1:12" x14ac:dyDescent="0.25">
      <c r="A41" s="49" t="s">
        <v>43</v>
      </c>
      <c r="B41" s="72" t="s">
        <v>44</v>
      </c>
      <c r="C41" s="72" t="s">
        <v>45</v>
      </c>
      <c r="D41" s="58">
        <f>VLOOKUP(B41,'sazby pro mzdové náklady při IO'!$A:$F,MATCH(C41,'sazby pro mzdové náklady při IO'!$A$1:$F$1,0),FALSE)</f>
        <v>0</v>
      </c>
      <c r="E41" s="73"/>
      <c r="F41" s="69"/>
      <c r="G41" s="73"/>
      <c r="H41" s="157"/>
      <c r="I41" s="157"/>
      <c r="J41" s="60">
        <f t="shared" ref="J41:J50" si="2">+D41*E41</f>
        <v>0</v>
      </c>
      <c r="K41" s="49"/>
      <c r="L41" s="56"/>
    </row>
    <row r="42" spans="1:12" x14ac:dyDescent="0.25">
      <c r="A42" s="49"/>
      <c r="B42" s="72" t="s">
        <v>44</v>
      </c>
      <c r="C42" s="72" t="s">
        <v>45</v>
      </c>
      <c r="D42" s="58">
        <f>VLOOKUP(B42,'sazby pro mzdové náklady při IO'!$A:$F,MATCH(C42,'sazby pro mzdové náklady při IO'!$A$1:$F$1,0),FALSE)</f>
        <v>0</v>
      </c>
      <c r="E42" s="73"/>
      <c r="F42" s="69"/>
      <c r="G42" s="73"/>
      <c r="H42" s="157"/>
      <c r="I42" s="157"/>
      <c r="J42" s="60">
        <f t="shared" si="2"/>
        <v>0</v>
      </c>
      <c r="K42" s="49"/>
      <c r="L42" s="56"/>
    </row>
    <row r="43" spans="1:12" x14ac:dyDescent="0.25">
      <c r="A43" s="49"/>
      <c r="B43" s="72" t="s">
        <v>44</v>
      </c>
      <c r="C43" s="72" t="s">
        <v>45</v>
      </c>
      <c r="D43" s="58">
        <f>VLOOKUP(B43,'sazby pro mzdové náklady při IO'!$A:$F,MATCH(C43,'sazby pro mzdové náklady při IO'!$A$1:$F$1,0),FALSE)</f>
        <v>0</v>
      </c>
      <c r="E43" s="73"/>
      <c r="F43" s="69"/>
      <c r="G43" s="73"/>
      <c r="H43" s="157"/>
      <c r="I43" s="157"/>
      <c r="J43" s="60">
        <f t="shared" si="2"/>
        <v>0</v>
      </c>
      <c r="K43" s="49"/>
      <c r="L43" s="56"/>
    </row>
    <row r="44" spans="1:12" x14ac:dyDescent="0.25">
      <c r="A44" s="49"/>
      <c r="B44" s="72" t="s">
        <v>44</v>
      </c>
      <c r="C44" s="72" t="s">
        <v>45</v>
      </c>
      <c r="D44" s="58">
        <f>VLOOKUP(B44,'sazby pro mzdové náklady při IO'!$A:$F,MATCH(C44,'sazby pro mzdové náklady při IO'!$A$1:$F$1,0),FALSE)</f>
        <v>0</v>
      </c>
      <c r="E44" s="73"/>
      <c r="F44" s="69"/>
      <c r="G44" s="73"/>
      <c r="H44" s="157"/>
      <c r="I44" s="157"/>
      <c r="J44" s="60">
        <f t="shared" si="2"/>
        <v>0</v>
      </c>
      <c r="K44" s="49"/>
      <c r="L44" s="56"/>
    </row>
    <row r="45" spans="1:12" x14ac:dyDescent="0.25">
      <c r="A45" s="49"/>
      <c r="B45" s="72" t="s">
        <v>44</v>
      </c>
      <c r="C45" s="72" t="s">
        <v>45</v>
      </c>
      <c r="D45" s="58">
        <f>VLOOKUP(B45,'sazby pro mzdové náklady při IO'!$A:$F,MATCH(C45,'sazby pro mzdové náklady při IO'!$A$1:$F$1,0),FALSE)</f>
        <v>0</v>
      </c>
      <c r="E45" s="73"/>
      <c r="F45" s="69"/>
      <c r="G45" s="73"/>
      <c r="H45" s="157"/>
      <c r="I45" s="157"/>
      <c r="J45" s="60">
        <f t="shared" si="2"/>
        <v>0</v>
      </c>
      <c r="K45" s="49"/>
      <c r="L45" s="56"/>
    </row>
    <row r="46" spans="1:12" x14ac:dyDescent="0.25">
      <c r="A46" s="49" t="s">
        <v>46</v>
      </c>
      <c r="B46" s="72" t="s">
        <v>44</v>
      </c>
      <c r="C46" s="72" t="s">
        <v>45</v>
      </c>
      <c r="D46" s="58">
        <f>VLOOKUP(B46,'sazby pro mzdové náklady při IO'!$A:$F,MATCH(C46,'sazby pro mzdové náklady při IO'!$A$1:$F$1,0),FALSE)</f>
        <v>0</v>
      </c>
      <c r="E46" s="73"/>
      <c r="F46" s="69"/>
      <c r="G46" s="73"/>
      <c r="H46" s="157"/>
      <c r="I46" s="157"/>
      <c r="J46" s="60">
        <f t="shared" si="2"/>
        <v>0</v>
      </c>
      <c r="K46" s="49"/>
      <c r="L46" s="56"/>
    </row>
    <row r="47" spans="1:12" x14ac:dyDescent="0.25">
      <c r="A47" s="49"/>
      <c r="B47" s="72" t="s">
        <v>44</v>
      </c>
      <c r="C47" s="72" t="s">
        <v>45</v>
      </c>
      <c r="D47" s="58">
        <f>VLOOKUP(B47,'sazby pro mzdové náklady při IO'!$A:$F,MATCH(C47,'sazby pro mzdové náklady při IO'!$A$1:$F$1,0),FALSE)</f>
        <v>0</v>
      </c>
      <c r="E47" s="73"/>
      <c r="F47" s="69"/>
      <c r="G47" s="73"/>
      <c r="H47" s="157"/>
      <c r="I47" s="157"/>
      <c r="J47" s="60">
        <f t="shared" si="2"/>
        <v>0</v>
      </c>
      <c r="K47" s="49"/>
      <c r="L47" s="56"/>
    </row>
    <row r="48" spans="1:12" x14ac:dyDescent="0.25">
      <c r="A48" s="49"/>
      <c r="B48" s="72" t="s">
        <v>44</v>
      </c>
      <c r="C48" s="72" t="s">
        <v>45</v>
      </c>
      <c r="D48" s="58">
        <f>VLOOKUP(B48,'sazby pro mzdové náklady při IO'!$A:$F,MATCH(C48,'sazby pro mzdové náklady při IO'!$A$1:$F$1,0),FALSE)</f>
        <v>0</v>
      </c>
      <c r="E48" s="73"/>
      <c r="F48" s="69"/>
      <c r="G48" s="73"/>
      <c r="H48" s="157"/>
      <c r="I48" s="157"/>
      <c r="J48" s="60">
        <f t="shared" si="2"/>
        <v>0</v>
      </c>
      <c r="K48" s="49"/>
      <c r="L48" s="56"/>
    </row>
    <row r="49" spans="1:12" ht="15" customHeight="1" x14ac:dyDescent="0.25">
      <c r="A49" s="49"/>
      <c r="B49" s="72" t="s">
        <v>44</v>
      </c>
      <c r="C49" s="72" t="s">
        <v>45</v>
      </c>
      <c r="D49" s="58">
        <f>VLOOKUP(B49,'sazby pro mzdové náklady při IO'!$A:$F,MATCH(C49,'sazby pro mzdové náklady při IO'!$A$1:$F$1,0),FALSE)</f>
        <v>0</v>
      </c>
      <c r="E49" s="73"/>
      <c r="F49" s="69"/>
      <c r="G49" s="73"/>
      <c r="H49" s="157"/>
      <c r="I49" s="157"/>
      <c r="J49" s="60">
        <f t="shared" si="2"/>
        <v>0</v>
      </c>
      <c r="K49" s="49"/>
      <c r="L49" s="56"/>
    </row>
    <row r="50" spans="1:12" ht="15" customHeight="1" x14ac:dyDescent="0.25">
      <c r="A50" s="49"/>
      <c r="B50" s="72" t="s">
        <v>44</v>
      </c>
      <c r="C50" s="72" t="s">
        <v>45</v>
      </c>
      <c r="D50" s="58">
        <f>VLOOKUP(B50,'sazby pro mzdové náklady při IO'!$A:$F,MATCH(C50,'sazby pro mzdové náklady při IO'!$A$1:$F$1,0),FALSE)</f>
        <v>0</v>
      </c>
      <c r="E50" s="73"/>
      <c r="F50" s="69"/>
      <c r="G50" s="73"/>
      <c r="H50" s="157"/>
      <c r="I50" s="157"/>
      <c r="J50" s="60">
        <f t="shared" si="2"/>
        <v>0</v>
      </c>
      <c r="K50" s="49"/>
      <c r="L50" s="56"/>
    </row>
    <row r="51" spans="1:12" ht="15" customHeight="1" x14ac:dyDescent="0.25">
      <c r="A51" s="62"/>
      <c r="B51" s="62" t="s">
        <v>47</v>
      </c>
      <c r="C51" s="49"/>
      <c r="D51" s="58"/>
      <c r="E51" s="54"/>
      <c r="F51" s="55"/>
      <c r="G51" s="49"/>
      <c r="H51" s="49"/>
      <c r="I51" s="49"/>
      <c r="J51" s="60"/>
      <c r="K51" s="49"/>
      <c r="L51" s="56"/>
    </row>
    <row r="52" spans="1:12" x14ac:dyDescent="0.25">
      <c r="A52" s="62"/>
      <c r="B52" s="49"/>
      <c r="C52" s="49"/>
      <c r="D52" s="58"/>
      <c r="E52" s="54"/>
      <c r="F52" s="55"/>
      <c r="G52" s="49"/>
      <c r="H52" s="49"/>
      <c r="I52" s="49"/>
      <c r="J52" s="60"/>
      <c r="K52" s="49"/>
      <c r="L52" s="56"/>
    </row>
    <row r="53" spans="1:12" ht="18.75" x14ac:dyDescent="0.3">
      <c r="A53" s="63"/>
      <c r="B53" s="63"/>
      <c r="C53" s="63"/>
      <c r="D53" s="70"/>
      <c r="E53" s="64"/>
      <c r="F53" s="65"/>
      <c r="G53" s="66" t="s">
        <v>24</v>
      </c>
      <c r="H53" s="66"/>
      <c r="I53" s="66"/>
      <c r="J53" s="67">
        <f>SUM(J41:J51)</f>
        <v>0</v>
      </c>
      <c r="K53" s="63"/>
      <c r="L53" s="56"/>
    </row>
    <row r="54" spans="1:12" x14ac:dyDescent="0.25">
      <c r="A54" s="48" t="s">
        <v>48</v>
      </c>
      <c r="B54" s="49"/>
      <c r="C54" s="49"/>
      <c r="D54" s="58"/>
      <c r="E54" s="54"/>
      <c r="F54" s="55"/>
      <c r="G54" s="49"/>
      <c r="H54" s="49"/>
      <c r="I54" s="49"/>
      <c r="J54" s="60"/>
      <c r="K54" s="49"/>
      <c r="L54" s="56"/>
    </row>
    <row r="55" spans="1:12" x14ac:dyDescent="0.25">
      <c r="A55" s="49"/>
      <c r="B55" s="49" t="s">
        <v>49</v>
      </c>
      <c r="C55" s="49"/>
      <c r="D55" s="58" t="s">
        <v>28</v>
      </c>
      <c r="E55" s="54"/>
      <c r="F55" s="55" t="s">
        <v>29</v>
      </c>
      <c r="G55" s="130" t="s">
        <v>31</v>
      </c>
      <c r="H55" s="130" t="s">
        <v>128</v>
      </c>
      <c r="I55" s="138" t="s">
        <v>129</v>
      </c>
      <c r="J55" s="60"/>
      <c r="K55" s="49"/>
      <c r="L55" s="56"/>
    </row>
    <row r="56" spans="1:12" x14ac:dyDescent="0.25">
      <c r="A56" s="49"/>
      <c r="B56" s="49"/>
      <c r="C56" s="49" t="s">
        <v>50</v>
      </c>
      <c r="D56" s="58">
        <v>100</v>
      </c>
      <c r="E56" s="54"/>
      <c r="F56" s="69"/>
      <c r="G56" s="139"/>
      <c r="H56" s="140"/>
      <c r="I56" s="129" t="s">
        <v>124</v>
      </c>
      <c r="J56" s="60">
        <f>IF(I56="online",15*F56,+F56*D56)</f>
        <v>0</v>
      </c>
      <c r="K56" s="49"/>
      <c r="L56" s="56"/>
    </row>
    <row r="57" spans="1:12" x14ac:dyDescent="0.25">
      <c r="A57" s="49"/>
      <c r="B57" s="49"/>
      <c r="C57" s="49" t="s">
        <v>51</v>
      </c>
      <c r="D57" s="58">
        <v>200</v>
      </c>
      <c r="E57" s="54"/>
      <c r="F57" s="69"/>
      <c r="G57" s="139"/>
      <c r="H57" s="140"/>
      <c r="I57" s="129" t="s">
        <v>124</v>
      </c>
      <c r="J57" s="60">
        <f>IF(I57="online",15*F57,+F57*D57)</f>
        <v>0</v>
      </c>
      <c r="K57" s="49"/>
      <c r="L57" s="56"/>
    </row>
    <row r="58" spans="1:12" x14ac:dyDescent="0.25">
      <c r="A58" s="49"/>
      <c r="B58" s="49" t="s">
        <v>52</v>
      </c>
      <c r="C58" s="49"/>
      <c r="D58" s="58"/>
      <c r="E58" s="54"/>
      <c r="F58" s="55"/>
      <c r="G58" s="49"/>
      <c r="H58" s="122"/>
      <c r="I58" s="130"/>
      <c r="J58" s="60"/>
      <c r="K58" s="49"/>
      <c r="L58" s="56"/>
    </row>
    <row r="59" spans="1:12" x14ac:dyDescent="0.25">
      <c r="A59" s="49"/>
      <c r="B59" s="49"/>
      <c r="C59" s="49" t="s">
        <v>50</v>
      </c>
      <c r="D59" s="58">
        <v>100</v>
      </c>
      <c r="E59" s="54"/>
      <c r="F59" s="69"/>
      <c r="G59" s="137"/>
      <c r="H59" s="137"/>
      <c r="I59" s="129" t="s">
        <v>124</v>
      </c>
      <c r="J59" s="60">
        <f>IF(I59="online",15*F59,+F59*D59)</f>
        <v>0</v>
      </c>
      <c r="K59" s="49"/>
      <c r="L59" s="56"/>
    </row>
    <row r="60" spans="1:12" x14ac:dyDescent="0.25">
      <c r="A60" s="49"/>
      <c r="B60" s="49"/>
      <c r="C60" s="49" t="s">
        <v>51</v>
      </c>
      <c r="D60" s="58">
        <v>200</v>
      </c>
      <c r="E60" s="54"/>
      <c r="F60" s="69"/>
      <c r="G60" s="137"/>
      <c r="H60" s="137"/>
      <c r="I60" s="129" t="s">
        <v>124</v>
      </c>
      <c r="J60" s="60">
        <f>IF(I60="online",15*F60,+F60*D60)</f>
        <v>0</v>
      </c>
      <c r="K60" s="49"/>
      <c r="L60" s="56"/>
    </row>
    <row r="61" spans="1:12" ht="15" customHeight="1" x14ac:dyDescent="0.25">
      <c r="A61" s="49"/>
      <c r="B61" s="62" t="s">
        <v>53</v>
      </c>
      <c r="C61" s="49"/>
      <c r="D61" s="58"/>
      <c r="E61" s="54"/>
      <c r="F61" s="55"/>
      <c r="G61" s="49"/>
      <c r="H61" s="49"/>
      <c r="I61" s="49"/>
      <c r="J61" s="60"/>
      <c r="K61" s="49"/>
      <c r="L61" s="56"/>
    </row>
    <row r="62" spans="1:12" x14ac:dyDescent="0.25">
      <c r="A62" s="49"/>
      <c r="B62" s="49"/>
      <c r="C62" s="49"/>
      <c r="D62" s="58"/>
      <c r="E62" s="54"/>
      <c r="F62" s="55"/>
      <c r="G62" s="49"/>
      <c r="H62" s="49"/>
      <c r="I62" s="49"/>
      <c r="J62" s="60"/>
      <c r="K62" s="49"/>
      <c r="L62" s="56"/>
    </row>
    <row r="63" spans="1:12" ht="18.75" x14ac:dyDescent="0.3">
      <c r="A63" s="63"/>
      <c r="B63" s="63"/>
      <c r="C63" s="63"/>
      <c r="D63" s="70"/>
      <c r="E63" s="64"/>
      <c r="F63" s="65"/>
      <c r="G63" s="66" t="s">
        <v>24</v>
      </c>
      <c r="H63" s="66"/>
      <c r="I63" s="66"/>
      <c r="J63" s="67">
        <f>SUM(J56:J62)</f>
        <v>0</v>
      </c>
      <c r="K63" s="74"/>
      <c r="L63" s="141" t="s">
        <v>127</v>
      </c>
    </row>
    <row r="64" spans="1:12" x14ac:dyDescent="0.25">
      <c r="A64" s="48" t="s">
        <v>105</v>
      </c>
      <c r="B64" s="49"/>
      <c r="C64" s="49"/>
      <c r="D64" s="58"/>
      <c r="E64" s="54"/>
      <c r="F64" s="55"/>
      <c r="G64" s="57"/>
      <c r="H64" s="57"/>
      <c r="I64" s="57"/>
      <c r="J64" s="75"/>
      <c r="K64" s="49"/>
      <c r="L64" s="68"/>
    </row>
    <row r="65" spans="1:12" x14ac:dyDescent="0.25">
      <c r="A65" s="76"/>
      <c r="B65" s="49"/>
      <c r="C65" s="151" t="s">
        <v>54</v>
      </c>
      <c r="D65" s="151"/>
      <c r="E65" s="54"/>
      <c r="F65" s="71" t="s">
        <v>55</v>
      </c>
      <c r="G65" s="122" t="s">
        <v>42</v>
      </c>
      <c r="H65" s="154" t="s">
        <v>31</v>
      </c>
      <c r="I65" s="154"/>
      <c r="J65" s="75"/>
      <c r="K65" s="49"/>
      <c r="L65" s="68"/>
    </row>
    <row r="66" spans="1:12" x14ac:dyDescent="0.25">
      <c r="A66" s="49"/>
      <c r="B66" s="60" t="s">
        <v>56</v>
      </c>
      <c r="C66" s="150"/>
      <c r="D66" s="150"/>
      <c r="E66" s="54"/>
      <c r="F66" s="77"/>
      <c r="G66" s="73"/>
      <c r="H66" s="157"/>
      <c r="I66" s="157"/>
      <c r="J66" s="60">
        <f>+F66</f>
        <v>0</v>
      </c>
      <c r="K66" s="49"/>
      <c r="L66" s="78"/>
    </row>
    <row r="67" spans="1:12" x14ac:dyDescent="0.25">
      <c r="A67" s="49"/>
      <c r="B67" s="60" t="s">
        <v>57</v>
      </c>
      <c r="C67" s="150"/>
      <c r="D67" s="150"/>
      <c r="E67" s="54"/>
      <c r="F67" s="77"/>
      <c r="G67" s="73"/>
      <c r="H67" s="157"/>
      <c r="I67" s="157"/>
      <c r="J67" s="60">
        <f>+F67</f>
        <v>0</v>
      </c>
      <c r="K67" s="49"/>
      <c r="L67" s="78"/>
    </row>
    <row r="68" spans="1:12" x14ac:dyDescent="0.25">
      <c r="A68" s="49"/>
      <c r="B68" s="60" t="s">
        <v>58</v>
      </c>
      <c r="C68" s="150"/>
      <c r="D68" s="150"/>
      <c r="E68" s="54"/>
      <c r="F68" s="77"/>
      <c r="G68" s="73"/>
      <c r="H68" s="157"/>
      <c r="I68" s="157"/>
      <c r="J68" s="60">
        <f>+F68</f>
        <v>0</v>
      </c>
      <c r="K68" s="49"/>
      <c r="L68" s="78"/>
    </row>
    <row r="69" spans="1:12" x14ac:dyDescent="0.25">
      <c r="A69" s="49"/>
      <c r="B69" s="62" t="s">
        <v>59</v>
      </c>
      <c r="C69" s="62"/>
      <c r="D69" s="54"/>
      <c r="E69" s="79"/>
      <c r="F69" s="55"/>
      <c r="G69" s="49"/>
      <c r="H69" s="49"/>
      <c r="I69" s="49"/>
      <c r="J69" s="60"/>
      <c r="K69" s="49"/>
      <c r="L69" s="78"/>
    </row>
    <row r="70" spans="1:12" ht="18.75" x14ac:dyDescent="0.3">
      <c r="A70" s="63"/>
      <c r="B70" s="63"/>
      <c r="C70" s="63"/>
      <c r="D70" s="70"/>
      <c r="E70" s="64"/>
      <c r="F70" s="65"/>
      <c r="G70" s="66" t="s">
        <v>24</v>
      </c>
      <c r="H70" s="66"/>
      <c r="I70" s="66"/>
      <c r="J70" s="67">
        <f>SUM(J66:J69)</f>
        <v>0</v>
      </c>
      <c r="K70" s="74" t="str">
        <f>IF(J70&gt;19500,"!hodnota je nad limit 19500"," ")</f>
        <v xml:space="preserve"> </v>
      </c>
      <c r="L70" s="68" t="s">
        <v>60</v>
      </c>
    </row>
    <row r="71" spans="1:12" x14ac:dyDescent="0.25">
      <c r="A71" s="48" t="s">
        <v>61</v>
      </c>
      <c r="B71" s="49"/>
      <c r="C71" s="49"/>
      <c r="D71" s="58"/>
      <c r="E71" s="54"/>
      <c r="F71" s="55"/>
      <c r="G71" s="57"/>
      <c r="H71" s="57"/>
      <c r="I71" s="57"/>
      <c r="J71" s="75"/>
      <c r="K71" s="49"/>
      <c r="L71" s="68"/>
    </row>
    <row r="72" spans="1:12" x14ac:dyDescent="0.25">
      <c r="A72" s="57"/>
      <c r="B72" s="49"/>
      <c r="C72" s="151" t="s">
        <v>62</v>
      </c>
      <c r="D72" s="151"/>
      <c r="E72" s="54"/>
      <c r="F72" s="71" t="s">
        <v>55</v>
      </c>
      <c r="G72" s="122" t="s">
        <v>42</v>
      </c>
      <c r="H72" s="154" t="s">
        <v>31</v>
      </c>
      <c r="I72" s="154"/>
      <c r="J72" s="75"/>
      <c r="K72" s="49"/>
      <c r="L72" s="68"/>
    </row>
    <row r="73" spans="1:12" x14ac:dyDescent="0.25">
      <c r="A73" s="49"/>
      <c r="B73" s="60" t="s">
        <v>56</v>
      </c>
      <c r="C73" s="152"/>
      <c r="D73" s="152"/>
      <c r="E73" s="49"/>
      <c r="F73" s="77"/>
      <c r="G73" s="142"/>
      <c r="H73" s="155"/>
      <c r="I73" s="156"/>
      <c r="J73" s="60">
        <f>+F73</f>
        <v>0</v>
      </c>
      <c r="K73" s="49"/>
      <c r="L73" s="68"/>
    </row>
    <row r="74" spans="1:12" x14ac:dyDescent="0.25">
      <c r="A74" s="49"/>
      <c r="B74" s="60" t="s">
        <v>57</v>
      </c>
      <c r="C74" s="152"/>
      <c r="D74" s="152"/>
      <c r="E74" s="49"/>
      <c r="F74" s="77"/>
      <c r="G74" s="73"/>
      <c r="H74" s="156"/>
      <c r="I74" s="156"/>
      <c r="J74" s="60">
        <f>+F74</f>
        <v>0</v>
      </c>
      <c r="K74" s="49"/>
      <c r="L74" s="68"/>
    </row>
    <row r="75" spans="1:12" ht="15" customHeight="1" x14ac:dyDescent="0.25">
      <c r="A75" s="49"/>
      <c r="B75" s="60" t="s">
        <v>58</v>
      </c>
      <c r="C75" s="153"/>
      <c r="D75" s="153"/>
      <c r="E75" s="54"/>
      <c r="F75" s="77"/>
      <c r="G75" s="73"/>
      <c r="H75" s="156"/>
      <c r="I75" s="156"/>
      <c r="J75" s="60">
        <f>+F75</f>
        <v>0</v>
      </c>
      <c r="K75" s="49"/>
      <c r="L75" s="68"/>
    </row>
    <row r="76" spans="1:12" x14ac:dyDescent="0.25">
      <c r="A76" s="49"/>
      <c r="B76" s="62" t="s">
        <v>53</v>
      </c>
      <c r="C76" s="80"/>
      <c r="D76" s="80"/>
      <c r="E76" s="54"/>
      <c r="F76" s="55"/>
      <c r="G76" s="49"/>
      <c r="H76" s="49"/>
      <c r="I76" s="49"/>
      <c r="J76" s="49"/>
      <c r="K76" s="49"/>
      <c r="L76" s="68"/>
    </row>
    <row r="77" spans="1:12" ht="18.75" x14ac:dyDescent="0.3">
      <c r="A77" s="63"/>
      <c r="B77" s="81"/>
      <c r="C77" s="81"/>
      <c r="D77" s="70"/>
      <c r="E77" s="64"/>
      <c r="F77" s="65"/>
      <c r="G77" s="66" t="s">
        <v>24</v>
      </c>
      <c r="H77" s="66"/>
      <c r="I77" s="66"/>
      <c r="J77" s="67">
        <f>SUM(J73:J75)</f>
        <v>0</v>
      </c>
      <c r="K77" s="63"/>
      <c r="L77" s="68"/>
    </row>
    <row r="78" spans="1:12" x14ac:dyDescent="0.25">
      <c r="A78" s="82" t="s">
        <v>117</v>
      </c>
      <c r="B78" s="83"/>
      <c r="C78" s="83"/>
      <c r="D78" s="84"/>
      <c r="E78" s="85"/>
      <c r="F78" s="86"/>
      <c r="G78" s="87"/>
      <c r="H78" s="87"/>
      <c r="I78" s="87"/>
      <c r="J78" s="88"/>
      <c r="K78" s="83"/>
      <c r="L78" s="68"/>
    </row>
    <row r="79" spans="1:12" x14ac:dyDescent="0.25">
      <c r="A79" s="57" t="s">
        <v>112</v>
      </c>
      <c r="B79" s="49"/>
      <c r="C79" s="49"/>
      <c r="D79" s="58"/>
      <c r="E79" s="54"/>
      <c r="F79" s="55"/>
      <c r="G79" s="57"/>
      <c r="H79" s="57"/>
      <c r="I79" s="57"/>
      <c r="J79" s="75"/>
      <c r="K79" s="49"/>
      <c r="L79" s="68"/>
    </row>
    <row r="80" spans="1:12" x14ac:dyDescent="0.25">
      <c r="A80" s="57"/>
      <c r="B80" s="49"/>
      <c r="C80" s="49"/>
      <c r="D80" s="58"/>
      <c r="E80" s="54"/>
      <c r="F80" s="55"/>
      <c r="G80" s="57"/>
      <c r="H80" s="57"/>
      <c r="I80" s="57"/>
      <c r="J80" s="75"/>
      <c r="K80" s="49"/>
      <c r="L80" s="68"/>
    </row>
    <row r="81" spans="1:12" x14ac:dyDescent="0.25">
      <c r="A81" s="121" t="s">
        <v>63</v>
      </c>
      <c r="B81" s="55" t="s">
        <v>29</v>
      </c>
      <c r="C81" s="54" t="s">
        <v>64</v>
      </c>
      <c r="D81" s="58" t="s">
        <v>65</v>
      </c>
      <c r="E81" s="54" t="s">
        <v>66</v>
      </c>
      <c r="F81" s="122" t="s">
        <v>67</v>
      </c>
      <c r="G81" s="122" t="s">
        <v>68</v>
      </c>
      <c r="H81" s="138" t="s">
        <v>119</v>
      </c>
      <c r="I81" s="138" t="s">
        <v>120</v>
      </c>
      <c r="J81" s="54" t="s">
        <v>40</v>
      </c>
      <c r="K81" s="54" t="s">
        <v>69</v>
      </c>
      <c r="L81" s="68"/>
    </row>
    <row r="82" spans="1:12" ht="15" customHeight="1" x14ac:dyDescent="0.25">
      <c r="A82" s="144"/>
      <c r="B82" s="69"/>
      <c r="C82" s="90" t="s">
        <v>70</v>
      </c>
      <c r="D82" s="58">
        <f>VLOOKUP($C82,'sazby pro mzdové náklady při IO'!$A$10:$B$16,2,0)</f>
        <v>0</v>
      </c>
      <c r="E82" s="60">
        <f>IF(I82="online",0,D82*B82)</f>
        <v>0</v>
      </c>
      <c r="F82" s="90" t="s">
        <v>44</v>
      </c>
      <c r="G82" s="91"/>
      <c r="H82" s="143"/>
      <c r="I82" s="129" t="s">
        <v>124</v>
      </c>
      <c r="J82" s="54">
        <f>IF(F82="Czech Republic",150,IF(F82="Norway",200,IF(F82="Iceland",200,IF(F82="Liechtenstein",200,IF(F82="Select country",0)))))</f>
        <v>0</v>
      </c>
      <c r="K82" s="60">
        <f>IF(I82="online",0.15*J82*G82*B82,J82*G82*B82)</f>
        <v>0</v>
      </c>
      <c r="L82" s="68"/>
    </row>
    <row r="83" spans="1:12" ht="15" customHeight="1" x14ac:dyDescent="0.25">
      <c r="A83" s="89"/>
      <c r="B83" s="69"/>
      <c r="C83" s="90" t="s">
        <v>70</v>
      </c>
      <c r="D83" s="58">
        <f>VLOOKUP($C83,'sazby pro mzdové náklady při IO'!$A$10:$B$16,2,0)</f>
        <v>0</v>
      </c>
      <c r="E83" s="60">
        <f t="shared" ref="E83:E85" si="3">IF(I83="online",0,D83*B83)</f>
        <v>0</v>
      </c>
      <c r="F83" s="90" t="s">
        <v>44</v>
      </c>
      <c r="G83" s="91"/>
      <c r="H83" s="143"/>
      <c r="I83" s="129" t="s">
        <v>124</v>
      </c>
      <c r="J83" s="54">
        <f>IF(F83="Czech Republic",150,IF(F83="Norway",200,IF(F83="Iceland",200,IF(F83="Liechtenstein",200,IF(F83="Select country",0)))))</f>
        <v>0</v>
      </c>
      <c r="K83" s="60">
        <f t="shared" ref="K83:K85" si="4">IF(I83="online",0.15*J83*G83*B83,J83*G83*B83)</f>
        <v>0</v>
      </c>
      <c r="L83" s="68"/>
    </row>
    <row r="84" spans="1:12" ht="15" customHeight="1" x14ac:dyDescent="0.25">
      <c r="A84" s="89"/>
      <c r="B84" s="69"/>
      <c r="C84" s="90" t="s">
        <v>70</v>
      </c>
      <c r="D84" s="58">
        <f>VLOOKUP($C84,'sazby pro mzdové náklady při IO'!$A$10:$B$16,2,0)</f>
        <v>0</v>
      </c>
      <c r="E84" s="60">
        <f t="shared" si="3"/>
        <v>0</v>
      </c>
      <c r="F84" s="90" t="s">
        <v>44</v>
      </c>
      <c r="G84" s="91"/>
      <c r="H84" s="143"/>
      <c r="I84" s="129" t="s">
        <v>124</v>
      </c>
      <c r="J84" s="54">
        <f>IF(F84="Czech Republic",150,IF(F84="Norway",200,IF(F84="Iceland",200,IF(F84="Liechtenstein",200,IF(F84="Select country",0)))))</f>
        <v>0</v>
      </c>
      <c r="K84" s="60">
        <f t="shared" si="4"/>
        <v>0</v>
      </c>
      <c r="L84" s="68"/>
    </row>
    <row r="85" spans="1:12" ht="15" customHeight="1" x14ac:dyDescent="0.25">
      <c r="A85" s="89"/>
      <c r="B85" s="69"/>
      <c r="C85" s="90" t="s">
        <v>70</v>
      </c>
      <c r="D85" s="58">
        <f>VLOOKUP($C85,'sazby pro mzdové náklady při IO'!$A$10:$B$16,2,0)</f>
        <v>0</v>
      </c>
      <c r="E85" s="60">
        <f t="shared" si="3"/>
        <v>0</v>
      </c>
      <c r="F85" s="90" t="s">
        <v>44</v>
      </c>
      <c r="G85" s="91"/>
      <c r="H85" s="143"/>
      <c r="I85" s="129" t="s">
        <v>124</v>
      </c>
      <c r="J85" s="54">
        <f>IF(F85="Czech Republic",150,IF(F85="Norway",200,IF(F85="Iceland",200,IF(F85="Liechtenstein",200,IF(F85="Select country",0)))))</f>
        <v>0</v>
      </c>
      <c r="K85" s="60">
        <f t="shared" si="4"/>
        <v>0</v>
      </c>
      <c r="L85" s="68"/>
    </row>
    <row r="86" spans="1:12" x14ac:dyDescent="0.25">
      <c r="A86" s="62" t="s">
        <v>71</v>
      </c>
      <c r="B86" s="62"/>
      <c r="C86" s="49"/>
      <c r="D86" s="58"/>
      <c r="E86" s="54"/>
      <c r="F86" s="55"/>
      <c r="G86" s="49"/>
      <c r="H86" s="49"/>
      <c r="I86" s="49"/>
      <c r="J86" s="60"/>
      <c r="K86" s="49"/>
      <c r="L86" s="56"/>
    </row>
    <row r="87" spans="1:12" ht="18.75" x14ac:dyDescent="0.3">
      <c r="A87" s="83"/>
      <c r="B87" s="83"/>
      <c r="C87" s="83"/>
      <c r="D87" s="83"/>
      <c r="E87" s="83"/>
      <c r="F87" s="83"/>
      <c r="G87" s="92"/>
      <c r="H87" s="92"/>
      <c r="I87" s="92"/>
      <c r="J87" s="93"/>
      <c r="K87" s="83"/>
      <c r="L87" s="56"/>
    </row>
    <row r="88" spans="1:12" x14ac:dyDescent="0.25">
      <c r="A88" s="57" t="s">
        <v>113</v>
      </c>
      <c r="B88" s="49"/>
      <c r="C88" s="49"/>
      <c r="D88" s="58"/>
      <c r="E88" s="54"/>
      <c r="F88" s="55"/>
      <c r="G88" s="57"/>
      <c r="H88" s="57"/>
      <c r="I88" s="57"/>
      <c r="J88" s="75"/>
      <c r="K88" s="49"/>
      <c r="L88" s="68"/>
    </row>
    <row r="89" spans="1:12" x14ac:dyDescent="0.25">
      <c r="A89" s="57"/>
      <c r="B89" s="49"/>
      <c r="C89" s="49"/>
      <c r="D89" s="58"/>
      <c r="E89" s="54"/>
      <c r="F89" s="55"/>
      <c r="G89" s="57"/>
      <c r="H89" s="57"/>
      <c r="I89" s="57"/>
      <c r="J89" s="75"/>
      <c r="K89" s="49"/>
      <c r="L89" s="68"/>
    </row>
    <row r="90" spans="1:12" x14ac:dyDescent="0.25">
      <c r="A90" s="121" t="s">
        <v>63</v>
      </c>
      <c r="B90" s="55" t="s">
        <v>29</v>
      </c>
      <c r="C90" s="54" t="s">
        <v>64</v>
      </c>
      <c r="D90" s="58" t="s">
        <v>65</v>
      </c>
      <c r="E90" s="54" t="s">
        <v>66</v>
      </c>
      <c r="F90" s="122" t="s">
        <v>67</v>
      </c>
      <c r="G90" s="122" t="s">
        <v>68</v>
      </c>
      <c r="H90" s="138" t="s">
        <v>119</v>
      </c>
      <c r="I90" s="138" t="s">
        <v>120</v>
      </c>
      <c r="J90" s="54" t="s">
        <v>40</v>
      </c>
      <c r="K90" s="54" t="s">
        <v>69</v>
      </c>
      <c r="L90" s="68"/>
    </row>
    <row r="91" spans="1:12" ht="15" customHeight="1" x14ac:dyDescent="0.25">
      <c r="A91" s="89"/>
      <c r="B91" s="69"/>
      <c r="C91" s="90" t="s">
        <v>70</v>
      </c>
      <c r="D91" s="58">
        <f>VLOOKUP($C91,'sazby pro mzdové náklady při IO'!$A$10:$B$16,2,0)</f>
        <v>0</v>
      </c>
      <c r="E91" s="60">
        <f>IF(I91="online",0,D91*B91)</f>
        <v>0</v>
      </c>
      <c r="F91" s="90" t="s">
        <v>44</v>
      </c>
      <c r="G91" s="91"/>
      <c r="H91" s="143"/>
      <c r="I91" s="129" t="s">
        <v>124</v>
      </c>
      <c r="J91" s="54">
        <f>IF(F91="Czech Republic",150,IF(F91="Norway",200,IF(F91="Iceland",200,IF(F91="Liechtenstein",200,IF(F91="Select country",0)))))</f>
        <v>0</v>
      </c>
      <c r="K91" s="60">
        <f>IF(I91="online",0.15*J91*G91*B91,J91*G91*B91)</f>
        <v>0</v>
      </c>
      <c r="L91" s="68"/>
    </row>
    <row r="92" spans="1:12" ht="15" customHeight="1" x14ac:dyDescent="0.25">
      <c r="A92" s="89"/>
      <c r="B92" s="69"/>
      <c r="C92" s="90" t="s">
        <v>70</v>
      </c>
      <c r="D92" s="58">
        <f>VLOOKUP($C92,'sazby pro mzdové náklady při IO'!$A$10:$B$16,2,0)</f>
        <v>0</v>
      </c>
      <c r="E92" s="60">
        <f t="shared" ref="E92:E94" si="5">IF(I92="online",0,D92*B92)</f>
        <v>0</v>
      </c>
      <c r="F92" s="90" t="s">
        <v>44</v>
      </c>
      <c r="G92" s="91"/>
      <c r="H92" s="143"/>
      <c r="I92" s="129" t="s">
        <v>124</v>
      </c>
      <c r="J92" s="54">
        <f>IF(F92="Czech Republic",150,IF(F92="Norway",200,IF(F92="Iceland",200,IF(F92="Liechtenstein",200,IF(F92="Select country",0)))))</f>
        <v>0</v>
      </c>
      <c r="K92" s="60">
        <f t="shared" ref="K92:K94" si="6">IF(I92="online",0.15*J92*G92*B92,J92*G92*B92)</f>
        <v>0</v>
      </c>
      <c r="L92" s="68"/>
    </row>
    <row r="93" spans="1:12" ht="15" customHeight="1" x14ac:dyDescent="0.25">
      <c r="A93" s="89"/>
      <c r="B93" s="69"/>
      <c r="C93" s="90" t="s">
        <v>70</v>
      </c>
      <c r="D93" s="58">
        <f>VLOOKUP($C93,'sazby pro mzdové náklady při IO'!$A$10:$B$16,2,0)</f>
        <v>0</v>
      </c>
      <c r="E93" s="60">
        <f t="shared" si="5"/>
        <v>0</v>
      </c>
      <c r="F93" s="90" t="s">
        <v>44</v>
      </c>
      <c r="G93" s="91"/>
      <c r="H93" s="143"/>
      <c r="I93" s="129" t="s">
        <v>124</v>
      </c>
      <c r="J93" s="54">
        <f>IF(F93="Czech Republic",150,IF(F93="Norway",200,IF(F93="Iceland",200,IF(F93="Liechtenstein",200,IF(F93="Select country",0)))))</f>
        <v>0</v>
      </c>
      <c r="K93" s="60">
        <f t="shared" si="6"/>
        <v>0</v>
      </c>
      <c r="L93" s="68"/>
    </row>
    <row r="94" spans="1:12" ht="15" customHeight="1" x14ac:dyDescent="0.25">
      <c r="A94" s="89"/>
      <c r="B94" s="69"/>
      <c r="C94" s="90" t="s">
        <v>70</v>
      </c>
      <c r="D94" s="58">
        <f>VLOOKUP($C94,'sazby pro mzdové náklady při IO'!$A$10:$B$16,2,0)</f>
        <v>0</v>
      </c>
      <c r="E94" s="60">
        <f t="shared" si="5"/>
        <v>0</v>
      </c>
      <c r="F94" s="90" t="s">
        <v>44</v>
      </c>
      <c r="G94" s="91"/>
      <c r="H94" s="143"/>
      <c r="I94" s="129" t="s">
        <v>124</v>
      </c>
      <c r="J94" s="54">
        <f>IF(F94="Czech Republic",150,IF(F94="Norway",200,IF(F94="Iceland",200,IF(F94="Liechtenstein",200,IF(F94="Select country",0)))))</f>
        <v>0</v>
      </c>
      <c r="K94" s="60">
        <f t="shared" si="6"/>
        <v>0</v>
      </c>
      <c r="L94" s="68"/>
    </row>
    <row r="95" spans="1:12" ht="15" customHeight="1" x14ac:dyDescent="0.25">
      <c r="A95" s="62" t="s">
        <v>71</v>
      </c>
      <c r="B95" s="62"/>
      <c r="C95" s="49"/>
      <c r="D95" s="58"/>
      <c r="E95" s="54"/>
      <c r="F95" s="55"/>
      <c r="G95" s="49"/>
      <c r="H95" s="49"/>
      <c r="I95" s="49"/>
      <c r="J95" s="60"/>
      <c r="K95" s="49"/>
      <c r="L95" s="68"/>
    </row>
    <row r="96" spans="1:12" ht="15" customHeight="1" x14ac:dyDescent="0.3">
      <c r="A96" s="83"/>
      <c r="B96" s="83"/>
      <c r="C96" s="83"/>
      <c r="D96" s="83"/>
      <c r="E96" s="83"/>
      <c r="F96" s="83"/>
      <c r="G96" s="92"/>
      <c r="H96" s="92"/>
      <c r="I96" s="92"/>
      <c r="J96" s="93"/>
      <c r="K96" s="83"/>
      <c r="L96" s="68"/>
    </row>
    <row r="97" spans="1:12" ht="15" customHeight="1" x14ac:dyDescent="0.25">
      <c r="A97" s="57" t="s">
        <v>114</v>
      </c>
      <c r="B97" s="49"/>
      <c r="C97" s="49"/>
      <c r="D97" s="58"/>
      <c r="E97" s="54"/>
      <c r="F97" s="55"/>
      <c r="G97" s="57"/>
      <c r="H97" s="57"/>
      <c r="I97" s="57"/>
      <c r="J97" s="75"/>
      <c r="K97" s="49"/>
      <c r="L97" s="68"/>
    </row>
    <row r="98" spans="1:12" ht="15" customHeight="1" x14ac:dyDescent="0.25">
      <c r="A98" s="57"/>
      <c r="B98" s="49"/>
      <c r="C98" s="49"/>
      <c r="D98" s="58"/>
      <c r="E98" s="54"/>
      <c r="F98" s="55"/>
      <c r="G98" s="57"/>
      <c r="H98" s="57"/>
      <c r="I98" s="57"/>
      <c r="J98" s="75"/>
      <c r="K98" s="49"/>
      <c r="L98" s="68"/>
    </row>
    <row r="99" spans="1:12" ht="15" customHeight="1" x14ac:dyDescent="0.25">
      <c r="A99" s="121" t="s">
        <v>63</v>
      </c>
      <c r="B99" s="55" t="s">
        <v>29</v>
      </c>
      <c r="C99" s="54" t="s">
        <v>64</v>
      </c>
      <c r="D99" s="58" t="s">
        <v>65</v>
      </c>
      <c r="E99" s="54" t="s">
        <v>66</v>
      </c>
      <c r="F99" s="122" t="s">
        <v>67</v>
      </c>
      <c r="G99" s="122" t="s">
        <v>68</v>
      </c>
      <c r="H99" s="138" t="s">
        <v>119</v>
      </c>
      <c r="I99" s="138" t="s">
        <v>120</v>
      </c>
      <c r="J99" s="54" t="s">
        <v>40</v>
      </c>
      <c r="K99" s="54" t="s">
        <v>69</v>
      </c>
      <c r="L99" s="68"/>
    </row>
    <row r="100" spans="1:12" ht="15" customHeight="1" x14ac:dyDescent="0.25">
      <c r="A100" s="89"/>
      <c r="B100" s="69"/>
      <c r="C100" s="90" t="s">
        <v>70</v>
      </c>
      <c r="D100" s="58">
        <f>VLOOKUP($C100,'sazby pro mzdové náklady při IO'!$A$10:$B$16,2,0)</f>
        <v>0</v>
      </c>
      <c r="E100" s="60">
        <f>IF(I100="online",0,D100*B100)</f>
        <v>0</v>
      </c>
      <c r="F100" s="90" t="s">
        <v>44</v>
      </c>
      <c r="G100" s="91"/>
      <c r="H100" s="143"/>
      <c r="I100" s="129" t="s">
        <v>124</v>
      </c>
      <c r="J100" s="54">
        <f>IF(F100="Czech Republic",150,IF(F100="Norway",200,IF(F100="Iceland",200,IF(F100="Liechtenstein",200,IF(F100="Select country",0)))))</f>
        <v>0</v>
      </c>
      <c r="K100" s="60">
        <f>IF(I100="online",0.15*J100*G100*B100,J100*G100*B100)</f>
        <v>0</v>
      </c>
      <c r="L100" s="68"/>
    </row>
    <row r="101" spans="1:12" ht="15" customHeight="1" x14ac:dyDescent="0.25">
      <c r="A101" s="89"/>
      <c r="B101" s="69"/>
      <c r="C101" s="90" t="s">
        <v>70</v>
      </c>
      <c r="D101" s="58">
        <f>VLOOKUP($C101,'sazby pro mzdové náklady při IO'!$A$10:$B$16,2,0)</f>
        <v>0</v>
      </c>
      <c r="E101" s="60">
        <f t="shared" ref="E101:E103" si="7">IF(I101="online",0,D101*B101)</f>
        <v>0</v>
      </c>
      <c r="F101" s="90" t="s">
        <v>44</v>
      </c>
      <c r="G101" s="91"/>
      <c r="H101" s="143"/>
      <c r="I101" s="129" t="s">
        <v>124</v>
      </c>
      <c r="J101" s="54">
        <f>IF(F101="Czech Republic",150,IF(F101="Norway",200,IF(F101="Iceland",200,IF(F101="Liechtenstein",200,IF(F101="Select country",0)))))</f>
        <v>0</v>
      </c>
      <c r="K101" s="60">
        <f t="shared" ref="K101:K103" si="8">IF(I101="online",0.15*J101*G101*B101,J101*G101*B101)</f>
        <v>0</v>
      </c>
      <c r="L101" s="68"/>
    </row>
    <row r="102" spans="1:12" ht="15" customHeight="1" x14ac:dyDescent="0.25">
      <c r="A102" s="89"/>
      <c r="B102" s="69"/>
      <c r="C102" s="90" t="s">
        <v>70</v>
      </c>
      <c r="D102" s="58">
        <f>VLOOKUP($C102,'sazby pro mzdové náklady při IO'!$A$10:$B$16,2,0)</f>
        <v>0</v>
      </c>
      <c r="E102" s="60">
        <f t="shared" si="7"/>
        <v>0</v>
      </c>
      <c r="F102" s="90" t="s">
        <v>44</v>
      </c>
      <c r="G102" s="91"/>
      <c r="H102" s="143"/>
      <c r="I102" s="129" t="s">
        <v>124</v>
      </c>
      <c r="J102" s="54">
        <f>IF(F102="Czech Republic",150,IF(F102="Norway",200,IF(F102="Iceland",200,IF(F102="Liechtenstein",200,IF(F102="Select country",0)))))</f>
        <v>0</v>
      </c>
      <c r="K102" s="60">
        <f t="shared" si="8"/>
        <v>0</v>
      </c>
      <c r="L102" s="68"/>
    </row>
    <row r="103" spans="1:12" ht="15" customHeight="1" x14ac:dyDescent="0.25">
      <c r="A103" s="89"/>
      <c r="B103" s="69"/>
      <c r="C103" s="90" t="s">
        <v>70</v>
      </c>
      <c r="D103" s="58">
        <f>VLOOKUP($C103,'sazby pro mzdové náklady při IO'!$A$10:$B$16,2,0)</f>
        <v>0</v>
      </c>
      <c r="E103" s="60">
        <f t="shared" si="7"/>
        <v>0</v>
      </c>
      <c r="F103" s="90" t="s">
        <v>44</v>
      </c>
      <c r="G103" s="91"/>
      <c r="H103" s="143"/>
      <c r="I103" s="129" t="s">
        <v>124</v>
      </c>
      <c r="J103" s="54">
        <f>IF(F103="Czech Republic",150,IF(F103="Norway",200,IF(F103="Iceland",200,IF(F103="Liechtenstein",200,IF(F103="Select country",0)))))</f>
        <v>0</v>
      </c>
      <c r="K103" s="60">
        <f t="shared" si="8"/>
        <v>0</v>
      </c>
      <c r="L103" s="68"/>
    </row>
    <row r="104" spans="1:12" ht="15" customHeight="1" x14ac:dyDescent="0.25">
      <c r="A104" s="62" t="s">
        <v>71</v>
      </c>
      <c r="B104" s="62"/>
      <c r="C104" s="49"/>
      <c r="D104" s="58"/>
      <c r="E104" s="54"/>
      <c r="F104" s="55"/>
      <c r="G104" s="49"/>
      <c r="H104" s="49"/>
      <c r="I104" s="49"/>
      <c r="J104" s="60"/>
      <c r="K104" s="49"/>
      <c r="L104" s="68"/>
    </row>
    <row r="105" spans="1:12" ht="15" customHeight="1" x14ac:dyDescent="0.3">
      <c r="A105" s="83"/>
      <c r="B105" s="83"/>
      <c r="C105" s="83"/>
      <c r="D105" s="83"/>
      <c r="E105" s="83"/>
      <c r="F105" s="83"/>
      <c r="G105" s="92"/>
      <c r="H105" s="92"/>
      <c r="I105" s="92"/>
      <c r="J105" s="93"/>
      <c r="K105" s="83"/>
      <c r="L105" s="68"/>
    </row>
    <row r="106" spans="1:12" ht="15" customHeight="1" x14ac:dyDescent="0.25">
      <c r="A106" s="57" t="s">
        <v>115</v>
      </c>
      <c r="B106" s="49"/>
      <c r="C106" s="49"/>
      <c r="D106" s="58"/>
      <c r="E106" s="54"/>
      <c r="F106" s="55"/>
      <c r="G106" s="57"/>
      <c r="H106" s="57"/>
      <c r="I106" s="57"/>
      <c r="J106" s="75"/>
      <c r="K106" s="49"/>
      <c r="L106" s="68"/>
    </row>
    <row r="107" spans="1:12" ht="15" customHeight="1" x14ac:dyDescent="0.25">
      <c r="A107" s="57"/>
      <c r="B107" s="49"/>
      <c r="C107" s="49"/>
      <c r="D107" s="58"/>
      <c r="E107" s="54"/>
      <c r="F107" s="55"/>
      <c r="G107" s="57"/>
      <c r="H107" s="57"/>
      <c r="I107" s="57"/>
      <c r="J107" s="75"/>
      <c r="K107" s="49"/>
      <c r="L107" s="68"/>
    </row>
    <row r="108" spans="1:12" ht="15" customHeight="1" x14ac:dyDescent="0.25">
      <c r="A108" s="121" t="s">
        <v>63</v>
      </c>
      <c r="B108" s="55" t="s">
        <v>29</v>
      </c>
      <c r="C108" s="54" t="s">
        <v>64</v>
      </c>
      <c r="D108" s="58" t="s">
        <v>65</v>
      </c>
      <c r="E108" s="54" t="s">
        <v>66</v>
      </c>
      <c r="F108" s="122" t="s">
        <v>67</v>
      </c>
      <c r="G108" s="122" t="s">
        <v>68</v>
      </c>
      <c r="H108" s="138" t="s">
        <v>119</v>
      </c>
      <c r="I108" s="138" t="s">
        <v>120</v>
      </c>
      <c r="J108" s="54" t="s">
        <v>40</v>
      </c>
      <c r="K108" s="54" t="s">
        <v>69</v>
      </c>
      <c r="L108" s="68"/>
    </row>
    <row r="109" spans="1:12" ht="15" customHeight="1" x14ac:dyDescent="0.25">
      <c r="A109" s="89"/>
      <c r="B109" s="69"/>
      <c r="C109" s="90" t="s">
        <v>70</v>
      </c>
      <c r="D109" s="58">
        <f>VLOOKUP($C109,'sazby pro mzdové náklady při IO'!$A$10:$B$16,2,0)</f>
        <v>0</v>
      </c>
      <c r="E109" s="60">
        <f>IF(I109="online",0,D109*B109)</f>
        <v>0</v>
      </c>
      <c r="F109" s="90" t="s">
        <v>44</v>
      </c>
      <c r="G109" s="91"/>
      <c r="H109" s="143"/>
      <c r="I109" s="129" t="s">
        <v>124</v>
      </c>
      <c r="J109" s="54">
        <f>IF(F109="Czech Republic",150,IF(F109="Norway",200,IF(F109="Iceland",200,IF(F109="Liechtenstein",200,IF(F109="Select country",0)))))</f>
        <v>0</v>
      </c>
      <c r="K109" s="60">
        <f>IF(I109="online",0.15*J109*G109*B109,J109*G109*B109)</f>
        <v>0</v>
      </c>
      <c r="L109" s="68"/>
    </row>
    <row r="110" spans="1:12" ht="15" customHeight="1" x14ac:dyDescent="0.25">
      <c r="A110" s="89"/>
      <c r="B110" s="69"/>
      <c r="C110" s="90" t="s">
        <v>70</v>
      </c>
      <c r="D110" s="58">
        <f>VLOOKUP($C110,'sazby pro mzdové náklady při IO'!$A$10:$B$16,2,0)</f>
        <v>0</v>
      </c>
      <c r="E110" s="60">
        <f t="shared" ref="E110:E112" si="9">IF(I110="online",0,D110*B110)</f>
        <v>0</v>
      </c>
      <c r="F110" s="90" t="s">
        <v>44</v>
      </c>
      <c r="G110" s="91"/>
      <c r="H110" s="143"/>
      <c r="I110" s="129" t="s">
        <v>124</v>
      </c>
      <c r="J110" s="54">
        <f>IF(F110="Czech Republic",150,IF(F110="Norway",200,IF(F110="Iceland",200,IF(F110="Liechtenstein",200,IF(F110="Select country",0)))))</f>
        <v>0</v>
      </c>
      <c r="K110" s="60">
        <f t="shared" ref="K110:K112" si="10">IF(I110="online",0.15*J110*G110*B110,J110*G110*B110)</f>
        <v>0</v>
      </c>
      <c r="L110" s="68"/>
    </row>
    <row r="111" spans="1:12" ht="15" customHeight="1" x14ac:dyDescent="0.25">
      <c r="A111" s="89"/>
      <c r="B111" s="69"/>
      <c r="C111" s="90" t="s">
        <v>70</v>
      </c>
      <c r="D111" s="58">
        <f>VLOOKUP($C111,'sazby pro mzdové náklady při IO'!$A$10:$B$16,2,0)</f>
        <v>0</v>
      </c>
      <c r="E111" s="60">
        <f t="shared" si="9"/>
        <v>0</v>
      </c>
      <c r="F111" s="90" t="s">
        <v>44</v>
      </c>
      <c r="G111" s="91"/>
      <c r="H111" s="143"/>
      <c r="I111" s="129" t="s">
        <v>124</v>
      </c>
      <c r="J111" s="54">
        <f>IF(F111="Czech Republic",150,IF(F111="Norway",200,IF(F111="Iceland",200,IF(F111="Liechtenstein",200,IF(F111="Select country",0)))))</f>
        <v>0</v>
      </c>
      <c r="K111" s="60">
        <f t="shared" si="10"/>
        <v>0</v>
      </c>
      <c r="L111" s="68"/>
    </row>
    <row r="112" spans="1:12" ht="15" customHeight="1" x14ac:dyDescent="0.25">
      <c r="A112" s="89"/>
      <c r="B112" s="69"/>
      <c r="C112" s="90" t="s">
        <v>70</v>
      </c>
      <c r="D112" s="58">
        <f>VLOOKUP($C112,'sazby pro mzdové náklady při IO'!$A$10:$B$16,2,0)</f>
        <v>0</v>
      </c>
      <c r="E112" s="60">
        <f t="shared" si="9"/>
        <v>0</v>
      </c>
      <c r="F112" s="90" t="s">
        <v>44</v>
      </c>
      <c r="G112" s="91"/>
      <c r="H112" s="143"/>
      <c r="I112" s="129" t="s">
        <v>124</v>
      </c>
      <c r="J112" s="54">
        <f>IF(F112="Czech Republic",150,IF(F112="Norway",200,IF(F112="Iceland",200,IF(F112="Liechtenstein",200,IF(F112="Select country",0)))))</f>
        <v>0</v>
      </c>
      <c r="K112" s="60">
        <f t="shared" si="10"/>
        <v>0</v>
      </c>
      <c r="L112" s="68"/>
    </row>
    <row r="113" spans="1:12" ht="15" customHeight="1" x14ac:dyDescent="0.25">
      <c r="A113" s="62" t="s">
        <v>71</v>
      </c>
      <c r="B113" s="62"/>
      <c r="C113" s="49"/>
      <c r="D113" s="58"/>
      <c r="E113" s="54"/>
      <c r="F113" s="55"/>
      <c r="G113" s="49"/>
      <c r="H113" s="49"/>
      <c r="I113" s="49"/>
      <c r="J113" s="60"/>
      <c r="K113" s="49"/>
      <c r="L113" s="68"/>
    </row>
    <row r="114" spans="1:12" x14ac:dyDescent="0.25">
      <c r="A114" s="94" t="s">
        <v>118</v>
      </c>
      <c r="B114" s="83"/>
      <c r="C114" s="83"/>
      <c r="D114" s="83"/>
      <c r="E114" s="83"/>
      <c r="F114" s="83"/>
      <c r="G114" s="83"/>
      <c r="H114" s="83"/>
      <c r="I114" s="83"/>
      <c r="J114" s="95"/>
      <c r="K114" s="83"/>
      <c r="L114" s="56"/>
    </row>
    <row r="115" spans="1:12" ht="18.75" x14ac:dyDescent="0.3">
      <c r="A115" s="81"/>
      <c r="B115" s="63"/>
      <c r="C115" s="63"/>
      <c r="D115" s="66" t="s">
        <v>72</v>
      </c>
      <c r="E115" s="67">
        <f>SUM(E82:E114)</f>
        <v>0</v>
      </c>
      <c r="F115" s="63"/>
      <c r="G115" s="63"/>
      <c r="H115" s="63"/>
      <c r="I115" s="63"/>
      <c r="J115" s="66" t="s">
        <v>73</v>
      </c>
      <c r="K115" s="67">
        <f>SUM(K82:K114)</f>
        <v>0</v>
      </c>
      <c r="L115" s="56"/>
    </row>
    <row r="116" spans="1:12" ht="18.75" x14ac:dyDescent="0.3">
      <c r="A116" s="96"/>
      <c r="B116" s="97"/>
      <c r="C116" s="97"/>
      <c r="D116" s="98"/>
      <c r="E116" s="99"/>
      <c r="F116" s="97"/>
      <c r="G116" s="97"/>
      <c r="H116" s="97"/>
      <c r="I116" s="97"/>
      <c r="J116" s="98"/>
      <c r="K116" s="99"/>
      <c r="L116" s="56"/>
    </row>
    <row r="117" spans="1:12" ht="18.75" x14ac:dyDescent="0.3">
      <c r="A117" s="97"/>
      <c r="B117" s="97"/>
      <c r="C117" s="97"/>
      <c r="D117" s="100"/>
      <c r="E117" s="100"/>
      <c r="F117" s="101"/>
      <c r="G117" s="98" t="s">
        <v>74</v>
      </c>
      <c r="H117" s="98"/>
      <c r="I117" s="98"/>
      <c r="J117" s="99">
        <f>J23+J37+J53+J63+J70+J77+E115+K115</f>
        <v>0</v>
      </c>
      <c r="K117" s="97"/>
      <c r="L117" s="56"/>
    </row>
    <row r="118" spans="1:12" x14ac:dyDescent="0.25">
      <c r="K118" s="89"/>
    </row>
    <row r="119" spans="1:12" x14ac:dyDescent="0.25">
      <c r="K119" s="89"/>
    </row>
    <row r="120" spans="1:12" x14ac:dyDescent="0.25">
      <c r="K120" s="89"/>
    </row>
  </sheetData>
  <sheetProtection insertRows="0"/>
  <dataConsolidate/>
  <mergeCells count="37">
    <mergeCell ref="H40:I40"/>
    <mergeCell ref="H66:I66"/>
    <mergeCell ref="H67:I67"/>
    <mergeCell ref="H68:I68"/>
    <mergeCell ref="H65:I65"/>
    <mergeCell ref="H46:I46"/>
    <mergeCell ref="H47:I47"/>
    <mergeCell ref="H48:I48"/>
    <mergeCell ref="H49:I49"/>
    <mergeCell ref="H50:I50"/>
    <mergeCell ref="H41:I41"/>
    <mergeCell ref="H42:I42"/>
    <mergeCell ref="H43:I43"/>
    <mergeCell ref="H44:I44"/>
    <mergeCell ref="H45:I45"/>
    <mergeCell ref="C74:D74"/>
    <mergeCell ref="C75:D75"/>
    <mergeCell ref="C72:D72"/>
    <mergeCell ref="C73:D73"/>
    <mergeCell ref="H72:I72"/>
    <mergeCell ref="H73:I73"/>
    <mergeCell ref="H74:I74"/>
    <mergeCell ref="H75:I75"/>
    <mergeCell ref="E38:E40"/>
    <mergeCell ref="C66:D66"/>
    <mergeCell ref="C67:D67"/>
    <mergeCell ref="C68:D68"/>
    <mergeCell ref="C65:D65"/>
    <mergeCell ref="A16:K16"/>
    <mergeCell ref="G7:K7"/>
    <mergeCell ref="G8:K8"/>
    <mergeCell ref="G9:K9"/>
    <mergeCell ref="G10:K10"/>
    <mergeCell ref="G11:K11"/>
    <mergeCell ref="G12:K12"/>
    <mergeCell ref="G13:K13"/>
    <mergeCell ref="G14:K14"/>
  </mergeCells>
  <conditionalFormatting sqref="G7:I14">
    <cfRule type="cellIs" dxfId="1" priority="40" operator="lessThan">
      <formula>0</formula>
    </cfRule>
  </conditionalFormatting>
  <conditionalFormatting sqref="B6:B11 B14">
    <cfRule type="cellIs" dxfId="0" priority="38" operator="lessThan">
      <formula>0</formula>
    </cfRule>
  </conditionalFormatting>
  <dataValidations count="13">
    <dataValidation type="whole" operator="greaterThan" allowBlank="1" showInputMessage="1" showErrorMessage="1" sqref="F21" xr:uid="{00000000-0002-0000-0000-000000000000}">
      <formula1>0</formula1>
    </dataValidation>
    <dataValidation type="textLength" operator="greaterThan" allowBlank="1" showInputMessage="1" showErrorMessage="1" sqref="G31:G34 G26:G29 G66:H68 A82:A85 A91:A94 A100:A103 A109:A112 G41:H50 G73:H75" xr:uid="{00000000-0002-0000-0000-000001000000}">
      <formula1>0</formula1>
    </dataValidation>
    <dataValidation type="decimal" operator="greaterThanOrEqual" allowBlank="1" showInputMessage="1" showErrorMessage="1" sqref="F73:F75" xr:uid="{00000000-0002-0000-0000-000002000000}">
      <formula1>0</formula1>
    </dataValidation>
    <dataValidation type="whole" operator="greaterThan" allowBlank="1" showInputMessage="1" showErrorMessage="1" error="Value must be integer" prompt="Number of participants travelling abroad" sqref="B82:B85 B91:B94 B100:B103 B109:B112" xr:uid="{00000000-0002-0000-0000-000003000000}">
      <formula1>0</formula1>
    </dataValidation>
    <dataValidation type="decimal" allowBlank="1" showInputMessage="1" showErrorMessage="1" error="Max. 19 500 EUR" sqref="F66:F68" xr:uid="{00000000-0002-0000-0000-000004000000}">
      <formula1>0</formula1>
      <formula2>19500</formula2>
    </dataValidation>
    <dataValidation type="whole" operator="greaterThan" allowBlank="1" showInputMessage="1" showErrorMessage="1" error="Value must be integer!" sqref="F56:F57 F59:F60 F41:F50" xr:uid="{00000000-0002-0000-0000-000005000000}">
      <formula1>-1</formula1>
    </dataValidation>
    <dataValidation type="whole" operator="greaterThan" allowBlank="1" showInputMessage="1" showErrorMessage="1" error="Value must be integer!" sqref="E41:E50" xr:uid="{00000000-0002-0000-0000-000006000000}">
      <formula1>0</formula1>
    </dataValidation>
    <dataValidation type="whole" operator="greaterThan" allowBlank="1" showInputMessage="1" showErrorMessage="1" error="Value must be integer!" prompt="Number of participants travelling abroad. " sqref="F26:F29 F31:F34" xr:uid="{00000000-0002-0000-0000-000007000000}">
      <formula1>-1</formula1>
    </dataValidation>
    <dataValidation type="whole" allowBlank="1" showInputMessage="1" showErrorMessage="1" error="Value must be integer! Max. 14 days incl. travel." sqref="G100:G103 G82:G85 G91:G94 G109:G112" xr:uid="{00000000-0002-0000-0000-000008000000}">
      <formula1>0</formula1>
      <formula2>14</formula2>
    </dataValidation>
    <dataValidation type="whole" allowBlank="1" showInputMessage="1" showErrorMessage="1" error="Value out of range (min. 11, max. 24 months)" prompt="Number of whole months in the relevant reporting period_x000a_" sqref="E20:E21" xr:uid="{00000000-0002-0000-0000-000009000000}">
      <formula1>11</formula1>
      <formula2>24</formula2>
    </dataValidation>
    <dataValidation type="textLength" operator="greaterThan" allowBlank="1" showInputMessage="1" showErrorMessage="1" prompt="Specify the date of the meeting." sqref="H26:H29 H31:H34" xr:uid="{00000000-0002-0000-0000-00000A000000}">
      <formula1>0</formula1>
    </dataValidation>
    <dataValidation allowBlank="1" showInputMessage="1" showErrorMessage="1" prompt="Specify date of the event." sqref="H56:H57 H59:H60" xr:uid="{00000000-0002-0000-0000-00000B000000}"/>
    <dataValidation type="textLength" operator="greaterThan" allowBlank="1" showInputMessage="1" showErrorMessage="1" prompt="Specify start and end date of the activity and travel days" sqref="H82:H85 H91:H94 H100:H103 H109:H112" xr:uid="{00000000-0002-0000-0000-00000C000000}">
      <formula1>0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D000000}">
          <x14:formula1>
            <xm:f>'sazby pro mzdové náklady při IO'!$A$2:$A$6</xm:f>
          </x14:formula1>
          <xm:sqref>B41:B50</xm:sqref>
        </x14:dataValidation>
        <x14:dataValidation type="list" allowBlank="1" showInputMessage="1" showErrorMessage="1" xr:uid="{00000000-0002-0000-0000-00000E000000}">
          <x14:formula1>
            <xm:f>'sazby pro mzdové náklady při IO'!$A$10:$A$16</xm:f>
          </x14:formula1>
          <xm:sqref>C82:C85 C91:C94 C100:C103 C109:C112</xm:sqref>
        </x14:dataValidation>
        <x14:dataValidation type="list" allowBlank="1" showInputMessage="1" showErrorMessage="1" xr:uid="{00000000-0002-0000-0000-00000F000000}">
          <x14:formula1>
            <xm:f>'sazby pro mzdové náklady při IO'!$A$20:$A$24</xm:f>
          </x14:formula1>
          <xm:sqref>F82:F85 F91:F94 F100:F103 F109:F112</xm:sqref>
        </x14:dataValidation>
        <x14:dataValidation type="list" allowBlank="1" showInputMessage="1" showErrorMessage="1" xr:uid="{00000000-0002-0000-0000-000010000000}">
          <x14:formula1>
            <xm:f>'sazby pro mzdové náklady při IO'!$R$3:$R$5</xm:f>
          </x14:formula1>
          <xm:sqref>C9</xm:sqref>
        </x14:dataValidation>
        <x14:dataValidation type="list" allowBlank="1" showInputMessage="1" showErrorMessage="1" xr:uid="{00000000-0002-0000-0000-000011000000}">
          <x14:formula1>
            <xm:f>'sazby pro mzdové náklady při IO'!$R$8:$R$12</xm:f>
          </x14:formula1>
          <xm:sqref>C6</xm:sqref>
        </x14:dataValidation>
        <x14:dataValidation type="list" operator="greaterThan" allowBlank="1" showInputMessage="1" showErrorMessage="1" xr:uid="{00000000-0002-0000-0000-000012000000}">
          <x14:formula1>
            <xm:f>'sazby pro mzdové náklady při IO'!$M$10:$M$12</xm:f>
          </x14:formula1>
          <xm:sqref>I26:I29 I31:I34 I91:I94 I100:I103 I109:I112 I82:I85</xm:sqref>
        </x14:dataValidation>
        <x14:dataValidation type="list" allowBlank="1" showInputMessage="1" showErrorMessage="1" xr:uid="{00000000-0002-0000-0000-000013000000}">
          <x14:formula1>
            <xm:f>'sazby pro mzdové náklady při IO'!$M$10:$M$12</xm:f>
          </x14:formula1>
          <xm:sqref>I56:I57 I59:I60</xm:sqref>
        </x14:dataValidation>
        <x14:dataValidation type="list" allowBlank="1" showInputMessage="1" showErrorMessage="1" xr:uid="{00000000-0002-0000-0000-000014000000}">
          <x14:formula1>
            <xm:f>'sazby pro mzdové náklady při IO'!$M$2:$M$6</xm:f>
          </x14:formula1>
          <xm:sqref>C41:C50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D10"/>
  <sheetViews>
    <sheetView workbookViewId="0">
      <selection activeCell="B4" sqref="B4"/>
    </sheetView>
  </sheetViews>
  <sheetFormatPr defaultRowHeight="15" x14ac:dyDescent="0.25"/>
  <cols>
    <col min="1" max="1" width="42.85546875" customWidth="1"/>
    <col min="2" max="2" width="30.140625" customWidth="1"/>
    <col min="3" max="3" width="25.140625" customWidth="1"/>
  </cols>
  <sheetData>
    <row r="1" spans="1:4" x14ac:dyDescent="0.25">
      <c r="A1" s="13" t="s">
        <v>75</v>
      </c>
    </row>
    <row r="2" spans="1:4" ht="30" x14ac:dyDescent="0.25">
      <c r="A2" s="6" t="s">
        <v>76</v>
      </c>
      <c r="B2" s="7" t="s">
        <v>77</v>
      </c>
      <c r="C2" s="16"/>
    </row>
    <row r="3" spans="1:4" ht="30" x14ac:dyDescent="0.25">
      <c r="A3" s="6" t="s">
        <v>78</v>
      </c>
      <c r="B3" s="7" t="s">
        <v>79</v>
      </c>
      <c r="C3" s="16"/>
    </row>
    <row r="4" spans="1:4" ht="30" x14ac:dyDescent="0.25">
      <c r="A4" s="124" t="s">
        <v>107</v>
      </c>
      <c r="B4" s="128" t="s">
        <v>108</v>
      </c>
      <c r="C4" s="16"/>
      <c r="D4" s="12" t="s">
        <v>80</v>
      </c>
    </row>
    <row r="5" spans="1:4" ht="30" x14ac:dyDescent="0.25">
      <c r="A5" s="6" t="s">
        <v>81</v>
      </c>
      <c r="B5" s="7" t="s">
        <v>82</v>
      </c>
      <c r="C5" s="15" t="e">
        <f>C4/C3</f>
        <v>#DIV/0!</v>
      </c>
    </row>
    <row r="6" spans="1:4" ht="30.75" customHeight="1" x14ac:dyDescent="0.25">
      <c r="A6" s="6" t="s">
        <v>83</v>
      </c>
      <c r="B6" s="7" t="s">
        <v>84</v>
      </c>
      <c r="C6" s="14" t="e">
        <f>IF(C5&gt;=0.7,"ANO","NE")</f>
        <v>#DIV/0!</v>
      </c>
    </row>
    <row r="7" spans="1:4" ht="15.75" customHeight="1" x14ac:dyDescent="0.25">
      <c r="A7" s="8"/>
      <c r="B7" s="9"/>
      <c r="C7" s="10"/>
    </row>
    <row r="8" spans="1:4" ht="15.75" customHeight="1" x14ac:dyDescent="0.25">
      <c r="A8" s="158" t="s">
        <v>85</v>
      </c>
      <c r="B8" s="159"/>
      <c r="C8" s="11">
        <f>C2*0.4</f>
        <v>0</v>
      </c>
    </row>
    <row r="9" spans="1:4" ht="15" customHeight="1" x14ac:dyDescent="0.25"/>
    <row r="10" spans="1:4" ht="15.75" customHeight="1" x14ac:dyDescent="0.25"/>
  </sheetData>
  <sheetProtection algorithmName="SHA-512" hashValue="ub4eVX02N1Hx7ppKw5nQZe+7yDxxaxKEq4snIh0rdQdx7Vf0nxHLThPahYQAVMqKZO7Tw6XxKk9AV0oMXUmSvw==" saltValue="Nt0fh/giUfpgOYgiYnQs3Q==" spinCount="100000" sheet="1" objects="1" scenarios="1"/>
  <mergeCells count="1">
    <mergeCell ref="A8:B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1"/>
  <dimension ref="A1:Y201"/>
  <sheetViews>
    <sheetView workbookViewId="0">
      <selection activeCell="I1" sqref="I1:Y1048576"/>
    </sheetView>
  </sheetViews>
  <sheetFormatPr defaultRowHeight="15" x14ac:dyDescent="0.25"/>
  <cols>
    <col min="1" max="1" width="42.7109375" style="1" customWidth="1"/>
    <col min="2" max="2" width="15.28515625" bestFit="1" customWidth="1"/>
    <col min="3" max="3" width="17" bestFit="1" customWidth="1"/>
    <col min="4" max="4" width="12.42578125" bestFit="1" customWidth="1"/>
    <col min="5" max="5" width="20.85546875" bestFit="1" customWidth="1"/>
    <col min="6" max="6" width="20.5703125" bestFit="1" customWidth="1"/>
    <col min="9" max="17" width="9.140625" hidden="1" customWidth="1"/>
    <col min="18" max="18" width="18" hidden="1" customWidth="1"/>
    <col min="19" max="19" width="58.28515625" hidden="1" customWidth="1"/>
    <col min="20" max="20" width="29.85546875" hidden="1" customWidth="1"/>
    <col min="21" max="21" width="6" hidden="1" customWidth="1"/>
    <col min="22" max="25" width="9.140625" hidden="1" customWidth="1"/>
    <col min="26" max="98" width="9.140625" customWidth="1"/>
  </cols>
  <sheetData>
    <row r="1" spans="1:21" x14ac:dyDescent="0.25">
      <c r="A1" s="117" t="s">
        <v>38</v>
      </c>
      <c r="B1" s="118" t="s">
        <v>86</v>
      </c>
      <c r="C1" s="118" t="s">
        <v>87</v>
      </c>
      <c r="D1" s="118" t="s">
        <v>88</v>
      </c>
      <c r="E1" s="118" t="s">
        <v>89</v>
      </c>
      <c r="F1" s="118" t="s">
        <v>45</v>
      </c>
      <c r="M1" s="135" t="s">
        <v>122</v>
      </c>
    </row>
    <row r="2" spans="1:21" x14ac:dyDescent="0.25">
      <c r="A2" s="117" t="s">
        <v>90</v>
      </c>
      <c r="B2" s="118">
        <v>294</v>
      </c>
      <c r="C2" s="118">
        <v>241</v>
      </c>
      <c r="D2" s="118">
        <v>190</v>
      </c>
      <c r="E2" s="118">
        <v>157</v>
      </c>
      <c r="F2" s="118">
        <v>0</v>
      </c>
      <c r="M2" t="s">
        <v>121</v>
      </c>
      <c r="R2" s="4" t="s">
        <v>91</v>
      </c>
    </row>
    <row r="3" spans="1:21" x14ac:dyDescent="0.25">
      <c r="A3" s="117" t="s">
        <v>92</v>
      </c>
      <c r="B3" s="118">
        <v>294</v>
      </c>
      <c r="C3" s="118">
        <v>241</v>
      </c>
      <c r="D3" s="118">
        <v>190</v>
      </c>
      <c r="E3" s="118">
        <v>157</v>
      </c>
      <c r="F3" s="118">
        <v>0</v>
      </c>
      <c r="M3" t="s">
        <v>86</v>
      </c>
      <c r="R3" s="125" t="s">
        <v>110</v>
      </c>
    </row>
    <row r="4" spans="1:21" x14ac:dyDescent="0.25">
      <c r="A4" s="117" t="s">
        <v>93</v>
      </c>
      <c r="B4" s="118">
        <v>280</v>
      </c>
      <c r="C4" s="118">
        <v>214</v>
      </c>
      <c r="D4" s="118">
        <v>162</v>
      </c>
      <c r="E4" s="118">
        <v>131</v>
      </c>
      <c r="F4" s="118">
        <v>0</v>
      </c>
      <c r="M4" t="s">
        <v>87</v>
      </c>
      <c r="R4" s="125" t="s">
        <v>111</v>
      </c>
    </row>
    <row r="5" spans="1:21" x14ac:dyDescent="0.25">
      <c r="A5" s="117" t="s">
        <v>94</v>
      </c>
      <c r="B5" s="118">
        <v>164</v>
      </c>
      <c r="C5" s="118">
        <v>137</v>
      </c>
      <c r="D5" s="118">
        <v>102</v>
      </c>
      <c r="E5" s="118">
        <v>78</v>
      </c>
      <c r="F5" s="118">
        <v>0</v>
      </c>
      <c r="M5" t="s">
        <v>88</v>
      </c>
      <c r="R5" s="3" t="s">
        <v>95</v>
      </c>
    </row>
    <row r="6" spans="1:21" x14ac:dyDescent="0.25">
      <c r="A6" s="117" t="s">
        <v>44</v>
      </c>
      <c r="B6" s="118">
        <v>0</v>
      </c>
      <c r="C6" s="118">
        <v>0</v>
      </c>
      <c r="D6" s="118">
        <v>0</v>
      </c>
      <c r="E6" s="118">
        <v>0</v>
      </c>
      <c r="F6" s="118">
        <v>0</v>
      </c>
      <c r="M6" t="s">
        <v>89</v>
      </c>
    </row>
    <row r="7" spans="1:21" x14ac:dyDescent="0.25">
      <c r="R7" s="5" t="s">
        <v>96</v>
      </c>
      <c r="S7" s="5" t="s">
        <v>97</v>
      </c>
      <c r="T7" s="5" t="s">
        <v>98</v>
      </c>
      <c r="U7" s="3"/>
    </row>
    <row r="8" spans="1:21" x14ac:dyDescent="0.25">
      <c r="R8" s="126" t="s">
        <v>116</v>
      </c>
      <c r="S8" s="127"/>
      <c r="T8" s="127"/>
    </row>
    <row r="9" spans="1:21" x14ac:dyDescent="0.25">
      <c r="A9" s="117" t="s">
        <v>64</v>
      </c>
      <c r="B9" s="119" t="s">
        <v>40</v>
      </c>
      <c r="M9" s="135" t="s">
        <v>123</v>
      </c>
      <c r="R9" s="126" t="s">
        <v>116</v>
      </c>
      <c r="S9" s="127"/>
      <c r="T9" s="127"/>
    </row>
    <row r="10" spans="1:21" x14ac:dyDescent="0.25">
      <c r="A10" s="117" t="s">
        <v>70</v>
      </c>
      <c r="B10" s="119">
        <v>0</v>
      </c>
      <c r="M10" t="s">
        <v>124</v>
      </c>
      <c r="R10" s="126" t="s">
        <v>116</v>
      </c>
      <c r="S10" s="127"/>
      <c r="T10" s="127"/>
    </row>
    <row r="11" spans="1:21" x14ac:dyDescent="0.25">
      <c r="A11" s="118" t="s">
        <v>99</v>
      </c>
      <c r="B11" s="119">
        <v>20</v>
      </c>
      <c r="M11" t="s">
        <v>125</v>
      </c>
      <c r="R11" s="126" t="s">
        <v>116</v>
      </c>
      <c r="S11" s="127"/>
      <c r="T11" s="127"/>
    </row>
    <row r="12" spans="1:21" ht="14.45" customHeight="1" x14ac:dyDescent="0.25">
      <c r="A12" s="118" t="s">
        <v>100</v>
      </c>
      <c r="B12" s="119">
        <v>180</v>
      </c>
      <c r="M12" t="s">
        <v>126</v>
      </c>
      <c r="R12" s="126" t="s">
        <v>116</v>
      </c>
      <c r="S12" s="127"/>
      <c r="T12" s="127"/>
    </row>
    <row r="13" spans="1:21" x14ac:dyDescent="0.25">
      <c r="A13" s="118" t="s">
        <v>101</v>
      </c>
      <c r="B13" s="119">
        <v>275</v>
      </c>
    </row>
    <row r="14" spans="1:21" x14ac:dyDescent="0.25">
      <c r="A14" s="118" t="s">
        <v>102</v>
      </c>
      <c r="B14" s="119">
        <v>360</v>
      </c>
    </row>
    <row r="15" spans="1:21" x14ac:dyDescent="0.25">
      <c r="A15" s="118" t="s">
        <v>103</v>
      </c>
      <c r="B15" s="119">
        <v>530</v>
      </c>
    </row>
    <row r="16" spans="1:21" x14ac:dyDescent="0.25">
      <c r="A16" s="118" t="s">
        <v>104</v>
      </c>
      <c r="B16" s="119">
        <v>820</v>
      </c>
    </row>
    <row r="17" spans="1:2" x14ac:dyDescent="0.25">
      <c r="A17"/>
      <c r="B17" s="2"/>
    </row>
    <row r="18" spans="1:2" x14ac:dyDescent="0.25">
      <c r="A18"/>
    </row>
    <row r="19" spans="1:2" x14ac:dyDescent="0.25">
      <c r="A19" s="118"/>
      <c r="B19" s="118" t="s">
        <v>40</v>
      </c>
    </row>
    <row r="20" spans="1:2" x14ac:dyDescent="0.25">
      <c r="A20" s="117" t="s">
        <v>90</v>
      </c>
      <c r="B20" s="118">
        <v>200</v>
      </c>
    </row>
    <row r="21" spans="1:2" x14ac:dyDescent="0.25">
      <c r="A21" s="117" t="s">
        <v>92</v>
      </c>
      <c r="B21" s="118">
        <v>200</v>
      </c>
    </row>
    <row r="22" spans="1:2" x14ac:dyDescent="0.25">
      <c r="A22" s="117" t="s">
        <v>93</v>
      </c>
      <c r="B22" s="118">
        <v>200</v>
      </c>
    </row>
    <row r="23" spans="1:2" x14ac:dyDescent="0.25">
      <c r="A23" s="117" t="s">
        <v>94</v>
      </c>
      <c r="B23" s="118">
        <v>150</v>
      </c>
    </row>
    <row r="24" spans="1:2" x14ac:dyDescent="0.25">
      <c r="A24" s="120" t="s">
        <v>44</v>
      </c>
      <c r="B24" s="118">
        <v>0</v>
      </c>
    </row>
    <row r="25" spans="1:2" x14ac:dyDescent="0.25">
      <c r="A25"/>
    </row>
    <row r="26" spans="1:2" x14ac:dyDescent="0.25">
      <c r="A26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</sheetData>
  <sheetProtection algorithmName="SHA-512" hashValue="xCKo0sQuvcAkOqpgkylV1waWU/Gs/q0H1A+c8rGMwLIeb+fQYV3uBu9fL2lD0MjNPNWr4geMEYxn2yYz07rpiQ==" saltValue="X6ZtQ6KErhVYcLLCuCySQ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A9852C86F384AB7CAE93007978A34" ma:contentTypeVersion="11" ma:contentTypeDescription="Create a new document." ma:contentTypeScope="" ma:versionID="47333c082bca85b2f320ab7aa42b390c">
  <xsd:schema xmlns:xsd="http://www.w3.org/2001/XMLSchema" xmlns:xs="http://www.w3.org/2001/XMLSchema" xmlns:p="http://schemas.microsoft.com/office/2006/metadata/properties" xmlns:ns2="44ce72be-cbd2-4b18-85a3-eab52da82d8c" xmlns:ns3="2353064d-4804-4b30-8585-7b17d0b04a58" targetNamespace="http://schemas.microsoft.com/office/2006/metadata/properties" ma:root="true" ma:fieldsID="de3569ecb7d8c0d2e87264eb2a74e50c" ns2:_="" ns3:_="">
    <xsd:import namespace="44ce72be-cbd2-4b18-85a3-eab52da82d8c"/>
    <xsd:import namespace="2353064d-4804-4b30-8585-7b17d0b04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e72be-cbd2-4b18-85a3-eab52da82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064d-4804-4b30-8585-7b17d0b04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381E-0A81-40D3-A3EF-B31BDB9B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e72be-cbd2-4b18-85a3-eab52da82d8c"/>
    <ds:schemaRef ds:uri="2353064d-4804-4b30-8585-7b17d0b04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A4EA2-22C9-4CAF-AF89-599979A296D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2353064d-4804-4b30-8585-7b17d0b04a58"/>
    <ds:schemaRef ds:uri="44ce72be-cbd2-4b18-85a3-eab52da82d8c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D570B89-7C7D-4B3A-B02C-78EBD6F9B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 Input</vt:lpstr>
      <vt:lpstr>Kalkulátor čerpání záloh</vt:lpstr>
      <vt:lpstr>sazby pro mzdové náklady při 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Stanislava</dc:creator>
  <cp:keywords/>
  <dc:description/>
  <cp:lastModifiedBy>Čílová Zuzana</cp:lastModifiedBy>
  <cp:revision/>
  <dcterms:created xsi:type="dcterms:W3CDTF">2019-04-10T08:08:14Z</dcterms:created>
  <dcterms:modified xsi:type="dcterms:W3CDTF">2021-06-17T14:58:13Z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0x010100113A9852C86F384AB7CAE93007978A34</vt:lpwstr>
  </property>
</Properties>
</file>